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5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'Tableau'!$A$1:$AH$43</definedName>
  </definedNames>
  <calcPr calcMode="manual" fullCalcOnLoad="1"/>
</workbook>
</file>

<file path=xl/sharedStrings.xml><?xml version="1.0" encoding="utf-8"?>
<sst xmlns="http://schemas.openxmlformats.org/spreadsheetml/2006/main" count="122" uniqueCount="70">
  <si>
    <t>Finale</t>
  </si>
  <si>
    <t>Date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</si>
  <si>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</si>
  <si>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</si>
  <si>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</si>
  <si>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</si>
  <si>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</si>
  <si>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</si>
  <si>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</si>
  <si>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</si>
  <si>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</si>
  <si>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</si>
  <si>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</si>
  <si>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</si>
  <si>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</si>
  <si>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</si>
  <si>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</si>
  <si>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</si>
  <si>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</si>
  <si>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</si>
  <si>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</si>
  <si>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</si>
  <si>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</si>
  <si>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</si>
  <si>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</si>
  <si>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</si>
  <si>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</si>
  <si>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</si>
  <si>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</si>
  <si>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</si>
  <si>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</si>
  <si>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</si>
  <si>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</si>
  <si>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</si>
  <si>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</si>
  <si>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</si>
  <si>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</si>
  <si>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</si>
  <si>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</si>
  <si>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</si>
  <si>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</si>
  <si>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</si>
  <si>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</si>
  <si>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</si>
  <si>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</si>
  <si>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01/09/2019</t>
  </si>
  <si>
    <t>N°Club 2</t>
  </si>
  <si>
    <t>Absent</t>
  </si>
  <si>
    <t>Inc</t>
  </si>
  <si>
    <t>FED_Finales Individuelles</t>
  </si>
  <si>
    <t>L09_-18 ans Filles</t>
  </si>
  <si>
    <t>VANDEN ABEELE</t>
  </si>
  <si>
    <t>Noemie</t>
  </si>
  <si>
    <t>SPO ROUEN</t>
  </si>
  <si>
    <t>DELAMARRE</t>
  </si>
  <si>
    <t>Aurore</t>
  </si>
  <si>
    <t>ARGENTAN BAYARD</t>
  </si>
  <si>
    <t>YELKHOVA</t>
  </si>
  <si>
    <t>Karolina</t>
  </si>
  <si>
    <t>LELIEVRE</t>
  </si>
  <si>
    <t>Oliwia</t>
  </si>
  <si>
    <t>COUTANCES JA</t>
  </si>
  <si>
    <t>LEPRON-DEMANGE</t>
  </si>
  <si>
    <t>Julie</t>
  </si>
  <si>
    <t>ALCL GD QUEV.</t>
  </si>
  <si>
    <t>LEMESLE</t>
  </si>
  <si>
    <t>Leana</t>
  </si>
  <si>
    <t>ATT HAVRE</t>
  </si>
  <si>
    <t>PREVOST</t>
  </si>
  <si>
    <t>Louise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</si>
</sst>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6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59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5" fillId="0" borderId="0" xfId="56" applyFont="1" applyBorder="1" applyAlignment="1" applyProtection="1">
      <alignment horizontal="center" vertical="center"/>
      <protection hidden="1"/>
    </xf>
    <xf numFmtId="0" fontId="0" fillId="0" borderId="0" xfId="59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1" fillId="0" borderId="0" xfId="59" applyFont="1" applyAlignment="1" applyProtection="1">
      <alignment horizontal="center" vertical="center"/>
      <protection hidden="1"/>
    </xf>
    <xf numFmtId="0" fontId="4" fillId="0" borderId="0" xfId="59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Continuous" vertical="top"/>
      <protection hidden="1"/>
    </xf>
    <xf numFmtId="0" fontId="11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10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17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59" applyFont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4" fillId="0" borderId="0" xfId="59" applyFont="1" applyAlignment="1" applyProtection="1">
      <alignment vertical="center"/>
      <protection hidden="1"/>
    </xf>
    <xf numFmtId="0" fontId="20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18" fillId="0" borderId="0" xfId="59" applyFont="1" applyBorder="1" applyAlignment="1" applyProtection="1">
      <alignment horizontal="center" vertical="center"/>
      <protection hidden="1"/>
    </xf>
    <xf numFmtId="0" fontId="12" fillId="33" borderId="19" xfId="56" applyNumberFormat="1" applyFont="1" applyFill="1" applyBorder="1" applyAlignment="1" applyProtection="1">
      <alignment horizontal="center" vertical="center"/>
      <protection hidden="1"/>
    </xf>
    <xf numFmtId="0" fontId="14" fillId="0" borderId="19" xfId="56" applyFont="1" applyBorder="1" applyAlignment="1" applyProtection="1">
      <alignment horizontal="left" vertical="center"/>
      <protection hidden="1"/>
    </xf>
    <xf numFmtId="0" fontId="18" fillId="0" borderId="19" xfId="56" applyFont="1" applyBorder="1" applyAlignment="1" applyProtection="1">
      <alignment horizontal="left" vertical="center"/>
      <protection hidden="1"/>
    </xf>
    <xf numFmtId="0" fontId="12" fillId="0" borderId="0" xfId="59" applyFont="1" applyAlignment="1" applyProtection="1">
      <alignment vertical="center"/>
      <protection hidden="1"/>
    </xf>
    <xf numFmtId="0" fontId="18" fillId="0" borderId="0" xfId="59" applyFont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center"/>
      <protection hidden="1"/>
    </xf>
    <xf numFmtId="0" fontId="18" fillId="0" borderId="0" xfId="56" applyFont="1" applyBorder="1" applyAlignment="1" applyProtection="1">
      <alignment horizontal="centerContinuous" vertical="center"/>
      <protection hidden="1"/>
    </xf>
    <xf numFmtId="0" fontId="18" fillId="0" borderId="20" xfId="59" applyFont="1" applyBorder="1" applyAlignment="1" applyProtection="1">
      <alignment horizontal="center" vertical="center"/>
      <protection hidden="1"/>
    </xf>
    <xf numFmtId="0" fontId="22" fillId="0" borderId="0" xfId="55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Continuous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207" fontId="21" fillId="0" borderId="0" xfId="0" applyNumberFormat="1" applyFont="1" applyBorder="1" applyAlignment="1" applyProtection="1">
      <alignment horizontal="centerContinuous" vertical="center"/>
      <protection hidden="1"/>
    </xf>
    <xf numFmtId="208" fontId="18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0" xfId="56" applyFont="1" applyAlignment="1" applyProtection="1">
      <alignment horizontal="centerContinuous" vertical="center"/>
      <protection hidden="1"/>
    </xf>
    <xf numFmtId="0" fontId="12" fillId="33" borderId="22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20" xfId="56" applyFont="1" applyBorder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top"/>
      <protection hidden="1"/>
    </xf>
    <xf numFmtId="0" fontId="18" fillId="0" borderId="0" xfId="56" applyFont="1" applyBorder="1" applyAlignment="1" applyProtection="1">
      <alignment horizontal="centerContinuous" vertical="top"/>
      <protection hidden="1"/>
    </xf>
    <xf numFmtId="0" fontId="12" fillId="0" borderId="20" xfId="59" applyFont="1" applyBorder="1" applyAlignment="1" applyProtection="1">
      <alignment vertical="center"/>
      <protection hidden="1"/>
    </xf>
    <xf numFmtId="0" fontId="21" fillId="0" borderId="15" xfId="56" applyFont="1" applyBorder="1" applyAlignment="1" applyProtection="1">
      <alignment horizontal="centerContinuous" vertical="top"/>
      <protection hidden="1"/>
    </xf>
    <xf numFmtId="0" fontId="18" fillId="0" borderId="15" xfId="56" applyFont="1" applyBorder="1" applyAlignment="1" applyProtection="1">
      <alignment horizontal="centerContinuous" vertical="top"/>
      <protection hidden="1"/>
    </xf>
    <xf numFmtId="0" fontId="12" fillId="0" borderId="0" xfId="59" applyFont="1" applyBorder="1" applyAlignment="1" applyProtection="1">
      <alignment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22" fillId="0" borderId="0" xfId="59" applyFont="1" applyAlignment="1" applyProtection="1">
      <alignment horizontal="center" vertical="center"/>
      <protection hidden="1"/>
    </xf>
    <xf numFmtId="0" fontId="18" fillId="0" borderId="0" xfId="59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4" fillId="0" borderId="23" xfId="56" applyFont="1" applyBorder="1" applyAlignment="1" applyProtection="1">
      <alignment horizontal="left" vertical="center"/>
      <protection hidden="1"/>
    </xf>
    <xf numFmtId="0" fontId="18" fillId="0" borderId="0" xfId="59" applyFont="1" applyBorder="1" applyAlignment="1" applyProtection="1">
      <alignment vertical="center"/>
      <protection hidden="1"/>
    </xf>
    <xf numFmtId="0" fontId="16" fillId="0" borderId="0" xfId="56" applyFont="1" applyFill="1" applyBorder="1" applyAlignment="1" applyProtection="1">
      <alignment horizontal="center" vertical="center"/>
      <protection hidden="1"/>
    </xf>
    <xf numFmtId="0" fontId="12" fillId="0" borderId="20" xfId="56" applyFont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Continuous"/>
      <protection hidden="1"/>
    </xf>
    <xf numFmtId="0" fontId="23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0" fillId="0" borderId="0" xfId="60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4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1" applyFont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61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18" fillId="35" borderId="0" xfId="59" applyFont="1" applyFill="1" applyBorder="1" applyAlignment="1" applyProtection="1">
      <alignment horizontal="center" vertical="center"/>
      <protection hidden="1"/>
    </xf>
    <xf numFmtId="0" fontId="18" fillId="36" borderId="0" xfId="59" applyFont="1" applyFill="1" applyBorder="1" applyAlignment="1" applyProtection="1">
      <alignment horizontal="center" vertical="center"/>
      <protection hidden="1"/>
    </xf>
    <xf numFmtId="0" fontId="18" fillId="37" borderId="0" xfId="59" applyFont="1" applyFill="1" applyBorder="1" applyAlignment="1" applyProtection="1">
      <alignment horizontal="center"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leaux" xfId="59"/>
    <cellStyle name="Normal_Tableaux 2" xfId="60"/>
    <cellStyle name="Normal_Tableaux 3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8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57150</xdr:rowOff>
    </xdr:from>
    <xdr:to>
      <xdr:col>24</xdr:col>
      <xdr:colOff>104775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67250" y="457200"/>
          <a:ext cx="17907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46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37</v>
      </c>
      <c r="AG1" t="s">
        <v>38</v>
      </c>
      <c r="AL1" t="s">
        <v>42</v>
      </c>
      <c r="AM1" t="s">
        <v>43</v>
      </c>
    </row>
    <row r="2" spans="1:35" ht="12.75">
      <c r="A2" s="1">
        <v>1</v>
      </c>
      <c r="B2">
        <v>0</v>
      </c>
      <c r="C2">
        <v>7634627</v>
      </c>
      <c r="D2">
        <v>101</v>
      </c>
      <c r="E2" t="s">
        <v>51</v>
      </c>
      <c r="F2" t="s">
        <v>52</v>
      </c>
      <c r="H2">
        <v>1512</v>
      </c>
      <c r="I2" t="s">
        <v>44</v>
      </c>
      <c r="J2">
        <v>9760004</v>
      </c>
      <c r="K2" t="s">
        <v>53</v>
      </c>
      <c r="L2">
        <v>1</v>
      </c>
      <c r="N2">
        <v>0</v>
      </c>
      <c r="O2" t="s">
        <v>47</v>
      </c>
      <c r="R2">
        <v>0</v>
      </c>
      <c r="T2">
        <v>0</v>
      </c>
      <c r="U2" t="s">
        <v>48</v>
      </c>
      <c r="V2">
        <v>0</v>
      </c>
      <c r="AD2" s="97" t="s">
        <v>49</v>
      </c>
      <c r="AE2" s="97" t="s">
        <v>50</v>
      </c>
      <c r="AF2">
        <v>0</v>
      </c>
      <c r="AG2" s="10" t="s">
        <v>44</v>
      </c>
      <c r="AH2" s="9">
        <v>2</v>
      </c>
      <c r="AI2">
        <v>-13032</v>
      </c>
    </row>
    <row r="3" spans="1:35" ht="12.75">
      <c r="A3" s="1">
        <v>2</v>
      </c>
      <c r="B3">
        <v>0</v>
      </c>
      <c r="C3">
        <v>7638525</v>
      </c>
      <c r="D3">
        <v>104</v>
      </c>
      <c r="E3" t="s">
        <v>65</v>
      </c>
      <c r="F3" t="s">
        <v>66</v>
      </c>
      <c r="H3">
        <v>877</v>
      </c>
      <c r="I3" t="s">
        <v>44</v>
      </c>
      <c r="J3">
        <v>9760414</v>
      </c>
      <c r="K3" t="s">
        <v>67</v>
      </c>
      <c r="L3">
        <v>0</v>
      </c>
      <c r="M3">
        <v>6113801</v>
      </c>
      <c r="N3">
        <v>106</v>
      </c>
      <c r="O3" t="s">
        <v>57</v>
      </c>
      <c r="P3" t="s">
        <v>58</v>
      </c>
      <c r="R3">
        <v>879</v>
      </c>
      <c r="S3" t="s">
        <v>44</v>
      </c>
      <c r="T3">
        <v>9610002</v>
      </c>
      <c r="U3" t="s">
        <v>56</v>
      </c>
      <c r="V3">
        <v>1</v>
      </c>
      <c r="W3">
        <v>6</v>
      </c>
      <c r="X3">
        <v>-8</v>
      </c>
      <c r="Y3">
        <v>-2</v>
      </c>
      <c r="Z3">
        <v>8</v>
      </c>
      <c r="AA3">
        <v>-10</v>
      </c>
      <c r="AD3" t="s">
        <v>49</v>
      </c>
      <c r="AE3" t="s">
        <v>50</v>
      </c>
      <c r="AF3">
        <v>17</v>
      </c>
      <c r="AG3" s="10">
        <v>0.5625</v>
      </c>
      <c r="AH3" s="9">
        <v>45088</v>
      </c>
      <c r="AI3">
        <v>-13033</v>
      </c>
    </row>
    <row r="4" spans="1:35" ht="12.75">
      <c r="A4" s="1">
        <v>3</v>
      </c>
      <c r="B4">
        <v>0</v>
      </c>
      <c r="C4">
        <v>5018785</v>
      </c>
      <c r="D4">
        <v>102</v>
      </c>
      <c r="E4" t="s">
        <v>59</v>
      </c>
      <c r="F4" t="s">
        <v>60</v>
      </c>
      <c r="H4">
        <v>1128</v>
      </c>
      <c r="I4" t="s">
        <v>44</v>
      </c>
      <c r="J4">
        <v>9500013</v>
      </c>
      <c r="K4" t="s">
        <v>61</v>
      </c>
      <c r="L4">
        <v>1</v>
      </c>
      <c r="M4">
        <v>7644555</v>
      </c>
      <c r="N4">
        <v>107</v>
      </c>
      <c r="O4" t="s">
        <v>62</v>
      </c>
      <c r="P4" t="s">
        <v>63</v>
      </c>
      <c r="R4">
        <v>525</v>
      </c>
      <c r="S4" t="s">
        <v>44</v>
      </c>
      <c r="T4">
        <v>9760107</v>
      </c>
      <c r="U4" t="s">
        <v>64</v>
      </c>
      <c r="V4">
        <v>0</v>
      </c>
      <c r="W4">
        <v>1</v>
      </c>
      <c r="X4">
        <v>6</v>
      </c>
      <c r="Y4">
        <v>-6</v>
      </c>
      <c r="Z4">
        <v>4</v>
      </c>
      <c r="AD4" t="s">
        <v>49</v>
      </c>
      <c r="AE4" t="s">
        <v>50</v>
      </c>
      <c r="AF4">
        <v>18</v>
      </c>
      <c r="AG4" s="10">
        <v>0.5625</v>
      </c>
      <c r="AH4" s="11">
        <v>45088</v>
      </c>
      <c r="AI4">
        <v>-13034</v>
      </c>
    </row>
    <row r="5" spans="1:37" ht="12.75">
      <c r="A5" s="1">
        <v>4</v>
      </c>
      <c r="B5">
        <v>0</v>
      </c>
      <c r="C5">
        <v>6112063</v>
      </c>
      <c r="D5">
        <v>103</v>
      </c>
      <c r="E5" t="s">
        <v>54</v>
      </c>
      <c r="F5" t="s">
        <v>55</v>
      </c>
      <c r="H5">
        <v>903</v>
      </c>
      <c r="I5" t="s">
        <v>44</v>
      </c>
      <c r="J5">
        <v>9610002</v>
      </c>
      <c r="K5" t="s">
        <v>56</v>
      </c>
      <c r="L5">
        <v>0</v>
      </c>
      <c r="M5">
        <v>7640088</v>
      </c>
      <c r="N5">
        <v>105</v>
      </c>
      <c r="O5" t="s">
        <v>68</v>
      </c>
      <c r="P5" t="s">
        <v>69</v>
      </c>
      <c r="R5">
        <v>995</v>
      </c>
      <c r="S5" t="s">
        <v>44</v>
      </c>
      <c r="T5">
        <v>9760107</v>
      </c>
      <c r="U5" t="s">
        <v>64</v>
      </c>
      <c r="V5">
        <v>1</v>
      </c>
      <c r="W5">
        <v>3</v>
      </c>
      <c r="X5">
        <v>-7</v>
      </c>
      <c r="Y5">
        <v>-9</v>
      </c>
      <c r="Z5">
        <v>-8</v>
      </c>
      <c r="AD5" t="s">
        <v>49</v>
      </c>
      <c r="AE5" t="s">
        <v>50</v>
      </c>
      <c r="AF5">
        <v>19</v>
      </c>
      <c r="AG5" s="10">
        <v>0.5625</v>
      </c>
      <c r="AH5" s="11">
        <v>45088</v>
      </c>
      <c r="AI5">
        <v>-13035</v>
      </c>
      <c r="AK5">
        <v>40000943</v>
      </c>
    </row>
    <row r="6" spans="1:35" ht="12.75">
      <c r="A6" s="1">
        <v>5</v>
      </c>
      <c r="B6">
        <v>0</v>
      </c>
      <c r="C6">
        <v>7634627</v>
      </c>
      <c r="D6">
        <v>101</v>
      </c>
      <c r="E6" t="s">
        <v>51</v>
      </c>
      <c r="F6" t="s">
        <v>52</v>
      </c>
      <c r="H6">
        <v>1512</v>
      </c>
      <c r="I6" t="s">
        <v>44</v>
      </c>
      <c r="J6">
        <v>9760004</v>
      </c>
      <c r="K6" t="s">
        <v>53</v>
      </c>
      <c r="L6">
        <v>1</v>
      </c>
      <c r="M6">
        <v>6113801</v>
      </c>
      <c r="N6">
        <v>106</v>
      </c>
      <c r="O6" t="s">
        <v>57</v>
      </c>
      <c r="P6" t="s">
        <v>58</v>
      </c>
      <c r="R6">
        <v>879</v>
      </c>
      <c r="S6" t="s">
        <v>44</v>
      </c>
      <c r="T6">
        <v>9610002</v>
      </c>
      <c r="U6" t="s">
        <v>56</v>
      </c>
      <c r="V6">
        <v>0</v>
      </c>
      <c r="W6">
        <v>5</v>
      </c>
      <c r="X6">
        <v>5</v>
      </c>
      <c r="Y6">
        <v>4</v>
      </c>
      <c r="AD6" t="s">
        <v>49</v>
      </c>
      <c r="AE6" t="s">
        <v>50</v>
      </c>
      <c r="AF6">
        <v>11</v>
      </c>
      <c r="AG6" s="10">
        <v>0.6041666666666666</v>
      </c>
      <c r="AH6" s="11">
        <v>45088</v>
      </c>
      <c r="AI6">
        <v>-13036</v>
      </c>
    </row>
    <row r="7" spans="1:37" ht="12.75">
      <c r="A7" s="1">
        <v>6</v>
      </c>
      <c r="B7">
        <v>0</v>
      </c>
      <c r="C7">
        <v>5018785</v>
      </c>
      <c r="D7">
        <v>102</v>
      </c>
      <c r="E7" t="s">
        <v>59</v>
      </c>
      <c r="F7" t="s">
        <v>60</v>
      </c>
      <c r="H7">
        <v>1128</v>
      </c>
      <c r="I7" t="s">
        <v>44</v>
      </c>
      <c r="J7">
        <v>9500013</v>
      </c>
      <c r="K7" t="s">
        <v>61</v>
      </c>
      <c r="L7">
        <v>0</v>
      </c>
      <c r="M7">
        <v>7640088</v>
      </c>
      <c r="N7">
        <v>105</v>
      </c>
      <c r="O7" t="s">
        <v>68</v>
      </c>
      <c r="P7" t="s">
        <v>69</v>
      </c>
      <c r="R7">
        <v>995</v>
      </c>
      <c r="S7" t="s">
        <v>44</v>
      </c>
      <c r="T7">
        <v>9760107</v>
      </c>
      <c r="U7" t="s">
        <v>64</v>
      </c>
      <c r="V7">
        <v>1</v>
      </c>
      <c r="W7">
        <v>10</v>
      </c>
      <c r="X7">
        <v>-10</v>
      </c>
      <c r="Y7">
        <v>-9</v>
      </c>
      <c r="Z7">
        <v>-5</v>
      </c>
      <c r="AD7" t="s">
        <v>49</v>
      </c>
      <c r="AE7" t="s">
        <v>50</v>
      </c>
      <c r="AF7">
        <v>12</v>
      </c>
      <c r="AG7" s="10">
        <v>0.6041666666666666</v>
      </c>
      <c r="AH7" s="11">
        <v>45088</v>
      </c>
      <c r="AI7">
        <v>-13037</v>
      </c>
      <c r="AK7">
        <v>40000943</v>
      </c>
    </row>
    <row r="8" spans="1:37" ht="12.75">
      <c r="A8" s="1">
        <v>7</v>
      </c>
      <c r="B8">
        <v>0</v>
      </c>
      <c r="C8">
        <v>7634627</v>
      </c>
      <c r="D8">
        <v>101</v>
      </c>
      <c r="E8" t="s">
        <v>51</v>
      </c>
      <c r="F8" t="s">
        <v>52</v>
      </c>
      <c r="H8">
        <v>1512</v>
      </c>
      <c r="I8" t="s">
        <v>44</v>
      </c>
      <c r="J8">
        <v>9760004</v>
      </c>
      <c r="K8" t="s">
        <v>53</v>
      </c>
      <c r="L8">
        <v>0</v>
      </c>
      <c r="M8">
        <v>7640088</v>
      </c>
      <c r="N8">
        <v>105</v>
      </c>
      <c r="O8" t="s">
        <v>68</v>
      </c>
      <c r="P8" t="s">
        <v>69</v>
      </c>
      <c r="R8">
        <v>995</v>
      </c>
      <c r="S8" t="s">
        <v>44</v>
      </c>
      <c r="T8">
        <v>9760107</v>
      </c>
      <c r="U8" t="s">
        <v>64</v>
      </c>
      <c r="V8">
        <v>0</v>
      </c>
      <c r="AD8" t="s">
        <v>49</v>
      </c>
      <c r="AE8" t="s">
        <v>50</v>
      </c>
      <c r="AF8">
        <v>4</v>
      </c>
      <c r="AG8" s="10">
        <v>0.6458333333333334</v>
      </c>
      <c r="AH8" s="11">
        <v>45088</v>
      </c>
      <c r="AI8">
        <v>-13038</v>
      </c>
      <c r="AK8">
        <v>40000943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41</v>
      </c>
    </row>
    <row r="2" spans="1:2" ht="12.75">
      <c r="A2" t="s">
        <v>1</v>
      </c>
      <c r="B2" s="98" t="s">
        <v>45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zoomScale="90" zoomScaleNormal="90" zoomScalePageLayoutView="0" workbookViewId="0" topLeftCell="A1">
      <selection activeCell="AG40" sqref="AG40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50" customWidth="1"/>
    <col min="6" max="7" width="3.7109375" style="19" customWidth="1"/>
    <col min="8" max="8" width="3.7109375" style="50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50" customWidth="1"/>
    <col min="14" max="15" width="3.7109375" style="19" customWidth="1"/>
    <col min="16" max="16" width="3.7109375" style="50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50" customWidth="1"/>
    <col min="22" max="23" width="3.7109375" style="19" customWidth="1"/>
    <col min="24" max="24" width="3.7109375" style="50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140"/>
      <c r="C1" s="141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139"/>
      <c r="AA1" s="139"/>
      <c r="AB1" s="139"/>
      <c r="AC1" s="139"/>
      <c r="AD1" s="139"/>
      <c r="AE1" s="139"/>
      <c r="AF1" s="139"/>
      <c r="AG1" s="139"/>
      <c r="AH1" s="17"/>
      <c r="AI1" s="17"/>
      <c r="AJ1" s="17"/>
      <c r="AK1" s="17"/>
      <c r="AL1" s="17"/>
      <c r="AM1" s="18"/>
    </row>
    <row r="2" spans="2:38" ht="15.75" customHeight="1">
      <c r="B2" s="20" t="s">
        <v>35</v>
      </c>
      <c r="C2" s="20"/>
      <c r="D2" s="20"/>
      <c r="E2" s="20"/>
      <c r="F2" s="20"/>
      <c r="G2" s="20"/>
      <c r="H2" s="20"/>
      <c r="I2" s="20"/>
      <c r="J2" s="20" t="s">
        <v>36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142"/>
      <c r="AA2" s="142"/>
      <c r="AB2" s="142"/>
      <c r="AC2" s="142"/>
      <c r="AD2" s="142"/>
      <c r="AE2" s="142"/>
      <c r="AF2" s="142"/>
      <c r="AG2" s="142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49"/>
      <c r="F3" s="24"/>
      <c r="G3" s="24"/>
      <c r="H3" s="49"/>
      <c r="I3" s="24"/>
      <c r="J3" s="24"/>
      <c r="K3" s="24"/>
      <c r="L3" s="24"/>
      <c r="M3" s="49"/>
      <c r="N3" s="24"/>
      <c r="O3" s="24"/>
      <c r="P3" s="49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136">
        <v>1</v>
      </c>
      <c r="B5" s="61">
        <f>IF(VLOOKUP(B7,NP,4,FALSE)=0,"",VLOOKUP(B7,NP,4,FALSE))</f>
        <v>101</v>
      </c>
      <c r="C5" s="62" t="str">
        <f>IF(B5="","",CONCATENATE(VLOOKUP(B7,NP,5,FALSE),"  ",VLOOKUP(B7,NP,6,FALSE)))</f>
        <v>VANDEN ABEELE  Noemie</v>
      </c>
      <c r="D5" s="62"/>
      <c r="E5" s="63"/>
      <c r="F5" s="62"/>
      <c r="G5" s="62"/>
      <c r="H5" s="63"/>
      <c r="I5" s="62"/>
      <c r="J5" s="64"/>
      <c r="K5" s="64"/>
      <c r="L5" s="64"/>
      <c r="M5" s="65"/>
      <c r="N5" s="64"/>
      <c r="O5" s="64"/>
      <c r="P5" s="65"/>
      <c r="Q5" s="64"/>
      <c r="R5" s="64"/>
      <c r="S5" s="64"/>
      <c r="T5" s="64"/>
      <c r="U5" s="65"/>
      <c r="V5" s="64"/>
      <c r="W5" s="64"/>
      <c r="X5" s="65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2" customHeight="1">
      <c r="A6" s="60"/>
      <c r="B6" s="96">
        <f>IF(OR(B5="",VLOOKUP(B7,NP,10,FALSE)=0),"",IF(LEN(VLOOKUP(B7,NP,10,FALSE))=7,VLOOKUP(B7,NP,10,FALSE),VLOOKUP(B7,NP,10,FALSE)))</f>
        <v>9760004</v>
      </c>
      <c r="C6" s="66" t="str">
        <f>IF(B5="","",CONCATENATE(VLOOKUP(B7,NP,8,FALSE)," pts - ",VLOOKUP(B7,NP,11,FALSE)))</f>
        <v>1512 pts - SPO ROUEN</v>
      </c>
      <c r="D6" s="66"/>
      <c r="E6" s="67"/>
      <c r="F6" s="66"/>
      <c r="G6" s="66"/>
      <c r="H6" s="67"/>
      <c r="I6" s="66"/>
      <c r="J6" s="68">
        <v>1</v>
      </c>
      <c r="K6" s="64"/>
      <c r="L6" s="64"/>
      <c r="M6" s="65"/>
      <c r="N6" s="64"/>
      <c r="O6" s="64"/>
      <c r="P6" s="65"/>
      <c r="Q6" s="64"/>
      <c r="R6" s="64"/>
      <c r="S6" s="64"/>
      <c r="T6" s="64"/>
      <c r="U6" s="65"/>
      <c r="V6" s="64"/>
      <c r="W6" s="64"/>
      <c r="X6" s="65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" customHeight="1">
      <c r="A7" s="60"/>
      <c r="B7" s="69">
        <v>1</v>
      </c>
      <c r="C7" s="70" t="s">
        <v>34</v>
      </c>
      <c r="D7" s="70"/>
      <c r="E7" s="71">
        <f>IF(VLOOKUP(B7,NP,32,FALSE)="","",IF(VLOOKUP(B7,NP,32,FALSE)=0,"",VLOOKUP(B7,NP,32,FALSE)))</f>
      </c>
      <c r="F7" s="72">
        <f>IF(VLOOKUP(B7,NP,33,FALSE)="","",IF(VLOOKUP(B7,NP,34,FALSE)=2,"",VLOOKUP(B7,NP,34,FALSE)))</f>
      </c>
      <c r="G7" s="72"/>
      <c r="H7" s="73" t="str">
        <f>IF(VLOOKUP(B7,NP,33,FALSE)="","",IF(VLOOKUP(B7,NP,33,FALSE)=0,"",VLOOKUP(B7,NP,33,FALSE)))</f>
        <v> </v>
      </c>
      <c r="I7" s="74"/>
      <c r="J7" s="75">
        <f>IF(VLOOKUP(J11,NP,4,FALSE)=0,"",VLOOKUP(J11,NP,4,FALSE))</f>
        <v>101</v>
      </c>
      <c r="K7" s="62" t="str">
        <f>IF(J7="","",CONCATENATE(VLOOKUP(J11,NP,5,FALSE),"  ",VLOOKUP(J11,NP,6,FALSE)))</f>
        <v>VANDEN ABEELE  Noemie</v>
      </c>
      <c r="L7" s="62"/>
      <c r="M7" s="63"/>
      <c r="N7" s="62"/>
      <c r="O7" s="62"/>
      <c r="P7" s="63"/>
      <c r="Q7" s="62"/>
      <c r="R7" s="64"/>
      <c r="S7" s="64"/>
      <c r="T7" s="64"/>
      <c r="U7" s="65"/>
      <c r="V7" s="64"/>
      <c r="W7" s="64"/>
      <c r="X7" s="65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2" customHeight="1">
      <c r="A8" s="60"/>
      <c r="B8" s="2"/>
      <c r="C8" s="3"/>
      <c r="D8" s="3"/>
      <c r="E8" s="51"/>
      <c r="F8" s="3"/>
      <c r="G8" s="3"/>
      <c r="H8" s="51"/>
      <c r="I8" s="76"/>
      <c r="J8" s="77"/>
      <c r="K8" s="78" t="str">
        <f>IF(J7="","",CONCATENATE(VLOOKUP(J11,NP,8,FALSE)," pts - ",VLOOKUP(J11,NP,11,FALSE)))</f>
        <v>1512 pts - SPO ROUEN</v>
      </c>
      <c r="L8" s="78"/>
      <c r="M8" s="79"/>
      <c r="N8" s="78"/>
      <c r="O8" s="78"/>
      <c r="P8" s="79"/>
      <c r="Q8" s="78"/>
      <c r="R8" s="80"/>
      <c r="S8" s="64"/>
      <c r="T8" s="64"/>
      <c r="U8" s="65"/>
      <c r="V8" s="64"/>
      <c r="W8" s="64"/>
      <c r="X8" s="65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12" customHeight="1">
      <c r="A9" s="138">
        <v>2</v>
      </c>
      <c r="B9" s="61">
        <f>IF(VLOOKUP(B7,NP,14,FALSE)=0,"",VLOOKUP(B7,NP,14,FALSE))</f>
      </c>
      <c r="C9" s="62">
        <f>IF(B9="","",CONCATENATE(VLOOKUP(B7,NP,15,FALSE),"  ",VLOOKUP(B7,NP,16,FALSE)))</f>
      </c>
      <c r="D9" s="62"/>
      <c r="E9" s="63"/>
      <c r="F9" s="62"/>
      <c r="G9" s="62"/>
      <c r="H9" s="63"/>
      <c r="I9" s="62"/>
      <c r="J9" s="80"/>
      <c r="K9" s="78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78"/>
      <c r="M9" s="79"/>
      <c r="N9" s="78"/>
      <c r="O9" s="78"/>
      <c r="P9" s="79"/>
      <c r="Q9" s="78"/>
      <c r="R9" s="80"/>
      <c r="S9" s="64"/>
      <c r="T9" s="64"/>
      <c r="U9" s="65"/>
      <c r="V9" s="64"/>
      <c r="W9" s="64"/>
      <c r="X9" s="65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12" customHeight="1">
      <c r="A10" s="60"/>
      <c r="B10" s="96">
        <f>IF(OR(B9="",VLOOKUP(B7,NP,20,FALSE)=0),"",IF(LEN(VLOOKUP(B7,NP,20,FALSE))=7,VLOOKUP(B7,NP,20,FALSE),VLOOKUP(B7,NP,20,FALSE)))</f>
      </c>
      <c r="C10" s="81">
        <f>IF(B9="","",CONCATENATE(VLOOKUP(B7,NP,18,FALSE)," pts - ",VLOOKUP(B7,NP,21,FALSE)))</f>
      </c>
      <c r="D10" s="81"/>
      <c r="E10" s="82"/>
      <c r="F10" s="81"/>
      <c r="G10" s="81"/>
      <c r="H10" s="82"/>
      <c r="I10" s="81"/>
      <c r="J10" s="83"/>
      <c r="K10" s="64"/>
      <c r="L10" s="64"/>
      <c r="M10" s="65"/>
      <c r="N10" s="64"/>
      <c r="O10" s="64"/>
      <c r="P10" s="65"/>
      <c r="Q10" s="83"/>
      <c r="R10" s="68">
        <v>1</v>
      </c>
      <c r="S10" s="64"/>
      <c r="T10" s="64"/>
      <c r="U10" s="65"/>
      <c r="V10" s="64"/>
      <c r="W10" s="64"/>
      <c r="X10" s="65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12" customHeight="1">
      <c r="A11" s="60"/>
      <c r="B11" s="4"/>
      <c r="C11" s="84"/>
      <c r="D11" s="84"/>
      <c r="E11" s="48"/>
      <c r="F11" s="5"/>
      <c r="G11" s="5"/>
      <c r="H11" s="48"/>
      <c r="I11" s="84"/>
      <c r="J11" s="85">
        <v>5</v>
      </c>
      <c r="K11" s="70" t="s">
        <v>34</v>
      </c>
      <c r="L11" s="70"/>
      <c r="M11" s="71">
        <f>IF(VLOOKUP(J11,NP,32,FALSE)="","",IF(VLOOKUP(J11,NP,32,FALSE)=0,"",VLOOKUP(J11,NP,32,FALSE)))</f>
        <v>11</v>
      </c>
      <c r="N11" s="72">
        <f>IF(VLOOKUP(J11,NP,33,FALSE)="","",IF(VLOOKUP(J11,NP,34,FALSE)=2,"",VLOOKUP(J11,NP,34,FALSE)))</f>
        <v>45088</v>
      </c>
      <c r="O11" s="72"/>
      <c r="P11" s="73">
        <f>IF(VLOOKUP(J11,NP,33,FALSE)="","",IF(VLOOKUP(J11,NP,33,FALSE)=0,"",VLOOKUP(J11,NP,33,FALSE)))</f>
        <v>0.6041666666666666</v>
      </c>
      <c r="Q11" s="74"/>
      <c r="R11" s="75">
        <f>IF(VLOOKUP(R19,NP,4,FALSE)=0,"",VLOOKUP(R19,NP,4,FALSE))</f>
        <v>101</v>
      </c>
      <c r="S11" s="62" t="str">
        <f>IF(R11="","",CONCATENATE(VLOOKUP(R19,NP,5,FALSE),"  ",VLOOKUP(R19,NP,6,FALSE)))</f>
        <v>VANDEN ABEELE  Noemie</v>
      </c>
      <c r="T11" s="62"/>
      <c r="U11" s="63"/>
      <c r="V11" s="62"/>
      <c r="W11" s="62"/>
      <c r="X11" s="63"/>
      <c r="Y11" s="62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2" customHeight="1">
      <c r="A12" s="86"/>
      <c r="B12" s="2"/>
      <c r="C12" s="3"/>
      <c r="D12" s="3"/>
      <c r="E12" s="51"/>
      <c r="F12" s="3"/>
      <c r="G12" s="3"/>
      <c r="H12" s="51"/>
      <c r="I12" s="76"/>
      <c r="J12" s="64"/>
      <c r="K12" s="64"/>
      <c r="L12" s="64"/>
      <c r="M12" s="65"/>
      <c r="N12" s="64"/>
      <c r="O12" s="64"/>
      <c r="P12" s="65"/>
      <c r="Q12" s="83"/>
      <c r="R12" s="68"/>
      <c r="S12" s="78" t="str">
        <f>IF(R11="","",CONCATENATE(VLOOKUP(R19,NP,8,FALSE)," pts - ",VLOOKUP(R19,NP,11,FALSE)))</f>
        <v>1512 pts - SPO ROUEN</v>
      </c>
      <c r="T12" s="78"/>
      <c r="U12" s="79"/>
      <c r="V12" s="78"/>
      <c r="W12" s="78"/>
      <c r="X12" s="79"/>
      <c r="Y12" s="78"/>
      <c r="Z12" s="80"/>
      <c r="AA12" s="64"/>
      <c r="AB12" s="64"/>
      <c r="AC12" s="64"/>
      <c r="AD12" s="64"/>
      <c r="AE12" s="64"/>
      <c r="AF12" s="64"/>
      <c r="AG12" s="64"/>
      <c r="AH12" s="64"/>
    </row>
    <row r="13" spans="1:34" ht="12" customHeight="1">
      <c r="A13" s="138">
        <v>3</v>
      </c>
      <c r="B13" s="61">
        <f>IF(VLOOKUP(B15,NP,4,FALSE)=0,"",VLOOKUP(B15,NP,4,FALSE))</f>
        <v>104</v>
      </c>
      <c r="C13" s="62" t="str">
        <f>IF(B13="","",CONCATENATE(VLOOKUP(B15,NP,5,FALSE),"  ",VLOOKUP(B15,NP,6,FALSE)))</f>
        <v>LEMESLE  Leana</v>
      </c>
      <c r="D13" s="62"/>
      <c r="E13" s="63"/>
      <c r="F13" s="62"/>
      <c r="G13" s="62"/>
      <c r="H13" s="63"/>
      <c r="I13" s="62"/>
      <c r="J13" s="64"/>
      <c r="K13" s="64"/>
      <c r="L13" s="64"/>
      <c r="M13" s="65"/>
      <c r="N13" s="64"/>
      <c r="O13" s="64"/>
      <c r="P13" s="65"/>
      <c r="Q13" s="83"/>
      <c r="R13" s="80"/>
      <c r="S13" s="78" t="str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  <v>5 / 5 / 4</v>
      </c>
      <c r="T13" s="78"/>
      <c r="U13" s="79"/>
      <c r="V13" s="78"/>
      <c r="W13" s="78"/>
      <c r="X13" s="79"/>
      <c r="Y13" s="78"/>
      <c r="Z13" s="80"/>
      <c r="AA13" s="64"/>
      <c r="AB13" s="64"/>
      <c r="AC13" s="64"/>
      <c r="AD13" s="64"/>
      <c r="AE13" s="64"/>
      <c r="AF13" s="64"/>
      <c r="AG13" s="64"/>
      <c r="AH13" s="64"/>
    </row>
    <row r="14" spans="1:34" ht="12" customHeight="1">
      <c r="A14" s="86"/>
      <c r="B14" s="96">
        <f>IF(OR(B13="",VLOOKUP(B15,NP,10,FALSE)=0),"",IF(LEN(VLOOKUP(B15,NP,10,FALSE))=7,VLOOKUP(B15,NP,10,FALSE),VLOOKUP(B15,NP,10,FALSE)))</f>
        <v>9760414</v>
      </c>
      <c r="C14" s="78" t="str">
        <f>IF(B13="","",CONCATENATE(VLOOKUP(B15,NP,8,FALSE)," pts - ",VLOOKUP(B15,NP,11,FALSE)))</f>
        <v>877 pts - ATT HAVRE</v>
      </c>
      <c r="D14" s="78"/>
      <c r="E14" s="79"/>
      <c r="F14" s="78"/>
      <c r="G14" s="78"/>
      <c r="H14" s="79"/>
      <c r="I14" s="78"/>
      <c r="J14" s="68"/>
      <c r="K14" s="64"/>
      <c r="L14" s="64"/>
      <c r="M14" s="65"/>
      <c r="N14" s="64"/>
      <c r="O14" s="64"/>
      <c r="P14" s="65"/>
      <c r="Q14" s="83"/>
      <c r="R14" s="80"/>
      <c r="S14" s="64"/>
      <c r="T14" s="64"/>
      <c r="U14" s="65"/>
      <c r="V14" s="64"/>
      <c r="W14" s="64"/>
      <c r="X14" s="65"/>
      <c r="Y14" s="83"/>
      <c r="Z14" s="80"/>
      <c r="AA14" s="64"/>
      <c r="AB14" s="64"/>
      <c r="AC14" s="64"/>
      <c r="AD14" s="64"/>
      <c r="AE14" s="64"/>
      <c r="AF14" s="64"/>
      <c r="AG14" s="64"/>
      <c r="AH14" s="64"/>
    </row>
    <row r="15" spans="1:34" ht="12" customHeight="1">
      <c r="A15" s="60"/>
      <c r="B15" s="69">
        <v>2</v>
      </c>
      <c r="C15" s="70" t="s">
        <v>34</v>
      </c>
      <c r="D15" s="70"/>
      <c r="E15" s="71">
        <f>IF(VLOOKUP(B15,NP,32,FALSE)="","",IF(VLOOKUP(B15,NP,32,FALSE)=0,"",VLOOKUP(B15,NP,32,FALSE)))</f>
        <v>17</v>
      </c>
      <c r="F15" s="72">
        <f>IF(VLOOKUP(B15,NP,33,FALSE)="","",IF(VLOOKUP(B15,NP,34,FALSE)=2,"",VLOOKUP(B15,NP,34,FALSE)))</f>
        <v>45088</v>
      </c>
      <c r="G15" s="72"/>
      <c r="H15" s="73">
        <f>IF(VLOOKUP(B15,NP,33,FALSE)="","",IF(VLOOKUP(B15,NP,33,FALSE)=0,"",VLOOKUP(B15,NP,33,FALSE)))</f>
        <v>0.5625</v>
      </c>
      <c r="I15" s="74"/>
      <c r="J15" s="75">
        <f>IF(VLOOKUP(J11,NP,14,FALSE)=0,"",VLOOKUP(J11,NP,14,FALSE))</f>
        <v>106</v>
      </c>
      <c r="K15" s="62" t="str">
        <f>IF(J15="","",CONCATENATE(VLOOKUP(J11,NP,15,FALSE),"  ",VLOOKUP(J11,NP,16,FALSE)))</f>
        <v>YELKHOVA  Karolina</v>
      </c>
      <c r="L15" s="62"/>
      <c r="M15" s="63"/>
      <c r="N15" s="62"/>
      <c r="O15" s="62"/>
      <c r="P15" s="63"/>
      <c r="Q15" s="62"/>
      <c r="R15" s="80"/>
      <c r="S15" s="64"/>
      <c r="T15" s="64"/>
      <c r="U15" s="65"/>
      <c r="V15" s="64"/>
      <c r="W15" s="64"/>
      <c r="X15" s="65"/>
      <c r="Y15" s="83"/>
      <c r="Z15" s="80"/>
      <c r="AA15" s="64"/>
      <c r="AB15" s="64"/>
      <c r="AC15" s="64"/>
      <c r="AD15" s="64"/>
      <c r="AE15" s="64"/>
      <c r="AF15" s="64"/>
      <c r="AG15" s="64"/>
      <c r="AH15" s="64"/>
    </row>
    <row r="16" spans="1:34" ht="12" customHeight="1">
      <c r="A16" s="60"/>
      <c r="B16" s="87"/>
      <c r="C16" s="88"/>
      <c r="D16" s="88"/>
      <c r="E16" s="89"/>
      <c r="F16" s="88"/>
      <c r="G16" s="88"/>
      <c r="H16" s="89"/>
      <c r="I16" s="83"/>
      <c r="J16" s="68">
        <v>4</v>
      </c>
      <c r="K16" s="81" t="str">
        <f>IF(J15="","",CONCATENATE(VLOOKUP(J11,NP,18,FALSE)," pts - ",VLOOKUP(J11,NP,21,FALSE)))</f>
        <v>879 pts - ARGENTAN BAYARD</v>
      </c>
      <c r="L16" s="81"/>
      <c r="M16" s="82"/>
      <c r="N16" s="81"/>
      <c r="O16" s="81"/>
      <c r="P16" s="82"/>
      <c r="Q16" s="81"/>
      <c r="R16" s="87"/>
      <c r="S16" s="88"/>
      <c r="T16" s="88"/>
      <c r="U16" s="89"/>
      <c r="V16" s="88"/>
      <c r="W16" s="88"/>
      <c r="X16" s="89"/>
      <c r="Y16" s="90"/>
      <c r="Z16" s="80"/>
      <c r="AA16" s="64"/>
      <c r="AB16" s="64"/>
      <c r="AC16" s="64"/>
      <c r="AD16" s="64"/>
      <c r="AE16" s="64"/>
      <c r="AF16" s="64"/>
      <c r="AG16" s="64"/>
      <c r="AH16" s="64"/>
    </row>
    <row r="17" spans="1:34" ht="12" customHeight="1">
      <c r="A17" s="137">
        <v>4</v>
      </c>
      <c r="B17" s="61">
        <f>IF(VLOOKUP(B15,NP,14,FALSE)=0,"",VLOOKUP(B15,NP,14,FALSE))</f>
        <v>106</v>
      </c>
      <c r="C17" s="62" t="str">
        <f>IF(B17="","",CONCATENATE(VLOOKUP(B15,NP,15,FALSE),"  ",VLOOKUP(B15,NP,16,FALSE)))</f>
        <v>YELKHOVA  Karolina</v>
      </c>
      <c r="D17" s="62"/>
      <c r="E17" s="63"/>
      <c r="F17" s="62"/>
      <c r="G17" s="62"/>
      <c r="H17" s="63"/>
      <c r="I17" s="91"/>
      <c r="J17" s="80"/>
      <c r="K17" s="78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-6 / 8 / 2 / -8 / 10</v>
      </c>
      <c r="L17" s="78"/>
      <c r="M17" s="79"/>
      <c r="N17" s="78"/>
      <c r="O17" s="78"/>
      <c r="P17" s="79"/>
      <c r="Q17" s="78"/>
      <c r="R17" s="64"/>
      <c r="S17" s="64"/>
      <c r="T17" s="64"/>
      <c r="U17" s="65"/>
      <c r="V17" s="64"/>
      <c r="W17" s="64"/>
      <c r="X17" s="65"/>
      <c r="Y17" s="83"/>
      <c r="Z17" s="80"/>
      <c r="AA17" s="64"/>
      <c r="AB17" s="64"/>
      <c r="AC17" s="64"/>
      <c r="AD17" s="64"/>
      <c r="AE17" s="64"/>
      <c r="AF17" s="64"/>
      <c r="AG17" s="64"/>
      <c r="AH17" s="64"/>
    </row>
    <row r="18" spans="1:34" ht="12" customHeight="1">
      <c r="A18" s="60"/>
      <c r="B18" s="96">
        <f>IF(OR(B17="",VLOOKUP(B15,NP,20,FALSE)=0),"",IF(LEN(VLOOKUP(B15,NP,20,FALSE))=7,VLOOKUP(B15,NP,20,FALSE),VLOOKUP(B15,NP,20,FALSE)))</f>
        <v>9610002</v>
      </c>
      <c r="C18" s="78" t="str">
        <f>IF(B17="","",CONCATENATE(VLOOKUP(B15,NP,18,FALSE)," pts - ",VLOOKUP(B15,NP,21,FALSE)))</f>
        <v>879 pts - ARGENTAN BAYARD</v>
      </c>
      <c r="D18" s="78"/>
      <c r="E18" s="79"/>
      <c r="F18" s="78"/>
      <c r="G18" s="78"/>
      <c r="H18" s="79"/>
      <c r="I18" s="78"/>
      <c r="J18" s="64"/>
      <c r="K18" s="83"/>
      <c r="L18" s="83"/>
      <c r="M18" s="92"/>
      <c r="N18" s="83"/>
      <c r="O18" s="83"/>
      <c r="P18" s="92"/>
      <c r="Q18" s="83"/>
      <c r="R18" s="64"/>
      <c r="S18" s="64"/>
      <c r="T18" s="64"/>
      <c r="U18" s="65"/>
      <c r="V18" s="64"/>
      <c r="W18" s="64"/>
      <c r="X18" s="65"/>
      <c r="Y18" s="83"/>
      <c r="Z18" s="80"/>
      <c r="AA18" s="64"/>
      <c r="AB18" s="64"/>
      <c r="AC18" s="64"/>
      <c r="AD18" s="64"/>
      <c r="AE18" s="64"/>
      <c r="AF18" s="64"/>
      <c r="AG18" s="64"/>
      <c r="AH18" s="64"/>
    </row>
    <row r="19" spans="1:34" ht="12" customHeight="1">
      <c r="A19" s="60"/>
      <c r="B19" s="90"/>
      <c r="C19" s="90"/>
      <c r="D19" s="64"/>
      <c r="E19" s="65"/>
      <c r="F19" s="64"/>
      <c r="G19" s="64"/>
      <c r="H19" s="65"/>
      <c r="I19" s="64"/>
      <c r="J19" s="64"/>
      <c r="K19" s="64"/>
      <c r="L19" s="64"/>
      <c r="M19" s="65"/>
      <c r="N19" s="64"/>
      <c r="O19" s="64"/>
      <c r="P19" s="65"/>
      <c r="Q19" s="64"/>
      <c r="R19" s="85">
        <v>7</v>
      </c>
      <c r="S19" s="70" t="s">
        <v>34</v>
      </c>
      <c r="T19" s="70"/>
      <c r="U19" s="71">
        <f>IF(VLOOKUP(R19,NP,32,FALSE)="","",IF(VLOOKUP(R19,NP,32,FALSE)=0,"",VLOOKUP(R19,NP,32,FALSE)))</f>
        <v>4</v>
      </c>
      <c r="V19" s="72">
        <f>IF(VLOOKUP(R19,NP,33,FALSE)="","",IF(VLOOKUP(R19,NP,34,FALSE)=2,"",VLOOKUP(R19,NP,34,FALSE)))</f>
        <v>45088</v>
      </c>
      <c r="W19" s="72"/>
      <c r="X19" s="73">
        <f>IF(VLOOKUP(R19,NP,33,FALSE)="","",IF(VLOOKUP(R19,NP,33,FALSE)=0,"",VLOOKUP(R19,NP,33,FALSE)))</f>
        <v>0.6458333333333334</v>
      </c>
      <c r="Y19" s="74"/>
      <c r="Z19" s="75">
        <f>IF(VLOOKUP(R19,NP,12,FALSE)=1,VLOOKUP(R19,NP,4,FALSE),IF(VLOOKUP(R19,NP,22,FALSE)=1,VLOOKUP(R19,NP,14,FALSE),""))</f>
      </c>
      <c r="AA19" s="62">
        <f>IF(Z19="","",IF(VLOOKUP(R19,NP,12,FALSE)=1,CONCATENATE(VLOOKUP(R19,NP,5,FALSE),"  ",VLOOKUP(R19,NP,6,FALSE)),IF(VLOOKUP(R19,NP,22,FALSE)=1,CONCATENATE(VLOOKUP(R19,NP,15,FALSE),"  ",VLOOKUP(R19,NP,16,FALSE)),"")))</f>
      </c>
      <c r="AB19" s="62"/>
      <c r="AC19" s="62"/>
      <c r="AD19" s="62"/>
      <c r="AE19" s="62"/>
      <c r="AF19" s="62"/>
      <c r="AG19" s="62"/>
      <c r="AH19" s="93" t="s">
        <v>2</v>
      </c>
    </row>
    <row r="20" spans="1:34" ht="12" customHeight="1">
      <c r="A20" s="86"/>
      <c r="B20" s="64"/>
      <c r="C20" s="64"/>
      <c r="D20" s="64"/>
      <c r="E20" s="65"/>
      <c r="F20" s="64"/>
      <c r="G20" s="64"/>
      <c r="H20" s="65"/>
      <c r="I20" s="64"/>
      <c r="J20" s="64"/>
      <c r="K20" s="64"/>
      <c r="L20" s="64"/>
      <c r="M20" s="65"/>
      <c r="N20" s="64"/>
      <c r="O20" s="64"/>
      <c r="P20" s="65"/>
      <c r="Q20" s="64"/>
      <c r="R20" s="64"/>
      <c r="S20" s="64"/>
      <c r="T20" s="64"/>
      <c r="U20" s="65"/>
      <c r="V20" s="64"/>
      <c r="W20" s="64"/>
      <c r="X20" s="65"/>
      <c r="Y20" s="83"/>
      <c r="Z20" s="77"/>
      <c r="AA20" s="78">
        <f>IF(Z19="","",IF(VLOOKUP(R19,NP,12,FALSE)=1,CONCATENATE(VLOOKUP(R19,NP,8,FALSE)," pts - ",VLOOKUP(R19,NP,11,FALSE)),IF(VLOOKUP(R19,NP,22,FALSE)=1,CONCATENATE(VLOOKUP(R19,NP,18,FALSE)," pts - ",VLOOKUP(R19,NP,21,FALSE)),"")))</f>
      </c>
      <c r="AB20" s="78"/>
      <c r="AC20" s="78"/>
      <c r="AD20" s="78"/>
      <c r="AE20" s="78"/>
      <c r="AF20" s="78"/>
      <c r="AG20" s="78"/>
      <c r="AH20" s="64"/>
    </row>
    <row r="21" spans="1:34" ht="12" customHeight="1">
      <c r="A21" s="137">
        <v>5</v>
      </c>
      <c r="B21" s="61">
        <f>IF(VLOOKUP(B23,NP,4,FALSE)=0,"",VLOOKUP(B23,NP,4,FALSE))</f>
        <v>102</v>
      </c>
      <c r="C21" s="62" t="str">
        <f>IF(B21="","",CONCATENATE(VLOOKUP(B23,NP,5,FALSE),"  ",VLOOKUP(B23,NP,6,FALSE)))</f>
        <v>LELIEVRE  Oliwia</v>
      </c>
      <c r="D21" s="62"/>
      <c r="E21" s="63"/>
      <c r="F21" s="62"/>
      <c r="G21" s="62"/>
      <c r="H21" s="63"/>
      <c r="I21" s="62"/>
      <c r="J21" s="64"/>
      <c r="K21" s="64"/>
      <c r="L21" s="64"/>
      <c r="M21" s="65"/>
      <c r="N21" s="64"/>
      <c r="O21" s="64"/>
      <c r="P21" s="65"/>
      <c r="Q21" s="64"/>
      <c r="R21" s="64"/>
      <c r="S21" s="64"/>
      <c r="T21" s="64"/>
      <c r="U21" s="65"/>
      <c r="V21" s="64"/>
      <c r="W21" s="64"/>
      <c r="X21" s="65"/>
      <c r="Y21" s="83"/>
      <c r="Z21" s="80"/>
      <c r="AA21" s="78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</c>
      <c r="AB21" s="78"/>
      <c r="AC21" s="78"/>
      <c r="AD21" s="78"/>
      <c r="AE21" s="78"/>
      <c r="AF21" s="78"/>
      <c r="AG21" s="78"/>
      <c r="AH21" s="64"/>
    </row>
    <row r="22" spans="1:34" ht="12" customHeight="1">
      <c r="A22" s="60"/>
      <c r="B22" s="96">
        <f>IF(OR(B21="",VLOOKUP(B23,NP,10,FALSE)=0),"",IF(LEN(VLOOKUP(B23,NP,10,FALSE))=7,VLOOKUP(B23,NP,10,FALSE),VLOOKUP(B23,NP,10,FALSE)))</f>
        <v>9500013</v>
      </c>
      <c r="C22" s="78" t="str">
        <f>IF(B21="","",CONCATENATE(VLOOKUP(B23,NP,8,FALSE)," pts - ",VLOOKUP(B23,NP,11,FALSE)))</f>
        <v>1128 pts - COUTANCES JA</v>
      </c>
      <c r="D22" s="78"/>
      <c r="E22" s="79"/>
      <c r="F22" s="78"/>
      <c r="G22" s="78"/>
      <c r="H22" s="79"/>
      <c r="I22" s="78"/>
      <c r="J22" s="68">
        <v>5</v>
      </c>
      <c r="K22" s="64"/>
      <c r="L22" s="64"/>
      <c r="M22" s="65"/>
      <c r="N22" s="64"/>
      <c r="O22" s="64"/>
      <c r="P22" s="65"/>
      <c r="Q22" s="64"/>
      <c r="R22" s="64"/>
      <c r="S22" s="64"/>
      <c r="T22" s="64"/>
      <c r="U22" s="65"/>
      <c r="V22" s="64"/>
      <c r="W22" s="64"/>
      <c r="X22" s="65"/>
      <c r="Y22" s="83"/>
      <c r="Z22" s="80"/>
      <c r="AA22" s="64"/>
      <c r="AB22" s="64"/>
      <c r="AC22" s="64"/>
      <c r="AD22" s="64"/>
      <c r="AE22" s="64"/>
      <c r="AF22" s="64"/>
      <c r="AG22" s="64"/>
      <c r="AH22" s="64"/>
    </row>
    <row r="23" spans="1:34" ht="12" customHeight="1">
      <c r="A23" s="60"/>
      <c r="B23" s="69">
        <v>3</v>
      </c>
      <c r="C23" s="70" t="s">
        <v>34</v>
      </c>
      <c r="D23" s="70"/>
      <c r="E23" s="71">
        <f>IF(VLOOKUP(B23,NP,32,FALSE)="","",IF(VLOOKUP(B23,NP,32,FALSE)=0,"",VLOOKUP(B23,NP,32,FALSE)))</f>
        <v>18</v>
      </c>
      <c r="F23" s="72">
        <f>IF(VLOOKUP(B23,NP,33,FALSE)="","",IF(VLOOKUP(B23,NP,34,FALSE)=2,"",VLOOKUP(B23,NP,34,FALSE)))</f>
        <v>45088</v>
      </c>
      <c r="G23" s="72"/>
      <c r="H23" s="73">
        <f>IF(VLOOKUP(B23,NP,33,FALSE)="","",IF(VLOOKUP(B23,NP,33,FALSE)=0,"",VLOOKUP(B23,NP,33,FALSE)))</f>
        <v>0.5625</v>
      </c>
      <c r="I23" s="74"/>
      <c r="J23" s="75">
        <f>IF(VLOOKUP(J27,NP,4,FALSE)=0,"",VLOOKUP(J27,NP,4,FALSE))</f>
        <v>102</v>
      </c>
      <c r="K23" s="62" t="str">
        <f>IF(J23="","",CONCATENATE(VLOOKUP(J27,NP,5,FALSE),"  ",VLOOKUP(J27,NP,6,FALSE)))</f>
        <v>LELIEVRE  Oliwia</v>
      </c>
      <c r="L23" s="62"/>
      <c r="M23" s="63"/>
      <c r="N23" s="62"/>
      <c r="O23" s="62"/>
      <c r="P23" s="63"/>
      <c r="Q23" s="62"/>
      <c r="R23" s="64"/>
      <c r="S23" s="64"/>
      <c r="T23" s="64"/>
      <c r="U23" s="65"/>
      <c r="V23" s="64"/>
      <c r="W23" s="64"/>
      <c r="X23" s="65"/>
      <c r="Y23" s="64"/>
      <c r="Z23" s="80"/>
      <c r="AA23" s="64"/>
      <c r="AB23" s="64"/>
      <c r="AC23" s="64"/>
      <c r="AD23" s="64"/>
      <c r="AE23" s="64"/>
      <c r="AF23" s="64"/>
      <c r="AG23" s="64"/>
      <c r="AH23" s="64"/>
    </row>
    <row r="24" spans="1:34" ht="12" customHeight="1">
      <c r="A24" s="60"/>
      <c r="B24" s="2"/>
      <c r="C24" s="3"/>
      <c r="D24" s="3"/>
      <c r="E24" s="51"/>
      <c r="F24" s="3"/>
      <c r="G24" s="3"/>
      <c r="H24" s="51"/>
      <c r="I24" s="76"/>
      <c r="J24" s="77"/>
      <c r="K24" s="78" t="str">
        <f>IF(J23="","",CONCATENATE(VLOOKUP(J27,NP,8,FALSE)," pts - ",VLOOKUP(J27,NP,11,FALSE)))</f>
        <v>1128 pts - COUTANCES JA</v>
      </c>
      <c r="L24" s="78"/>
      <c r="M24" s="79"/>
      <c r="N24" s="78"/>
      <c r="O24" s="78"/>
      <c r="P24" s="79"/>
      <c r="Q24" s="78"/>
      <c r="R24" s="80"/>
      <c r="S24" s="64"/>
      <c r="T24" s="64"/>
      <c r="U24" s="65"/>
      <c r="V24" s="64"/>
      <c r="W24" s="64"/>
      <c r="X24" s="65"/>
      <c r="Y24" s="64"/>
      <c r="Z24" s="80"/>
      <c r="AA24" s="64"/>
      <c r="AB24" s="64"/>
      <c r="AC24" s="64"/>
      <c r="AD24" s="64"/>
      <c r="AE24" s="64"/>
      <c r="AF24" s="64"/>
      <c r="AG24" s="64"/>
      <c r="AH24" s="64"/>
    </row>
    <row r="25" spans="1:34" ht="12" customHeight="1">
      <c r="A25" s="138">
        <v>6</v>
      </c>
      <c r="B25" s="61">
        <f>IF(VLOOKUP(B23,NP,14,FALSE)=0,"",VLOOKUP(B23,NP,14,FALSE))</f>
        <v>107</v>
      </c>
      <c r="C25" s="62" t="str">
        <f>IF(B25="","",CONCATENATE(VLOOKUP(B23,NP,15,FALSE),"  ",VLOOKUP(B23,NP,16,FALSE)))</f>
        <v>LEPRON-DEMANGE  Julie</v>
      </c>
      <c r="D25" s="62"/>
      <c r="E25" s="63"/>
      <c r="F25" s="62"/>
      <c r="G25" s="62"/>
      <c r="H25" s="63"/>
      <c r="I25" s="62"/>
      <c r="J25" s="80"/>
      <c r="K25" s="78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1 / 6 / -6 / 4</v>
      </c>
      <c r="L25" s="78"/>
      <c r="M25" s="79"/>
      <c r="N25" s="78"/>
      <c r="O25" s="78"/>
      <c r="P25" s="79"/>
      <c r="Q25" s="78"/>
      <c r="R25" s="80"/>
      <c r="S25" s="64"/>
      <c r="T25" s="64"/>
      <c r="U25" s="65"/>
      <c r="V25" s="64"/>
      <c r="W25" s="64"/>
      <c r="X25" s="65"/>
      <c r="Y25" s="64"/>
      <c r="Z25" s="80"/>
      <c r="AA25" s="64"/>
      <c r="AB25" s="64"/>
      <c r="AC25" s="64"/>
      <c r="AD25" s="64"/>
      <c r="AE25" s="64"/>
      <c r="AF25" s="64"/>
      <c r="AG25" s="64"/>
      <c r="AH25" s="64"/>
    </row>
    <row r="26" spans="1:34" ht="12" customHeight="1">
      <c r="A26" s="60"/>
      <c r="B26" s="96">
        <f>IF(OR(B25="",VLOOKUP(B23,NP,20,FALSE)=0),"",IF(LEN(VLOOKUP(B23,NP,20,FALSE))=7,VLOOKUP(B23,NP,20,FALSE),VLOOKUP(B23,NP,20,FALSE)))</f>
        <v>9760107</v>
      </c>
      <c r="C26" s="81" t="str">
        <f>IF(B25="","",CONCATENATE(VLOOKUP(B23,NP,18,FALSE)," pts - ",VLOOKUP(B23,NP,21,FALSE)))</f>
        <v>525 pts - ALCL GD QUEV.</v>
      </c>
      <c r="D26" s="81"/>
      <c r="E26" s="82"/>
      <c r="F26" s="81"/>
      <c r="G26" s="81"/>
      <c r="H26" s="82"/>
      <c r="I26" s="81"/>
      <c r="J26" s="83"/>
      <c r="K26" s="64"/>
      <c r="L26" s="64"/>
      <c r="M26" s="65"/>
      <c r="N26" s="64"/>
      <c r="O26" s="64"/>
      <c r="P26" s="65"/>
      <c r="Q26" s="83"/>
      <c r="R26" s="80"/>
      <c r="S26" s="64"/>
      <c r="T26" s="64"/>
      <c r="U26" s="65"/>
      <c r="V26" s="64"/>
      <c r="W26" s="64"/>
      <c r="X26" s="65"/>
      <c r="Y26" s="64"/>
      <c r="Z26" s="80"/>
      <c r="AA26" s="64"/>
      <c r="AB26" s="64"/>
      <c r="AC26" s="64"/>
      <c r="AD26" s="64"/>
      <c r="AE26" s="64"/>
      <c r="AF26" s="64"/>
      <c r="AG26" s="64"/>
      <c r="AH26" s="64"/>
    </row>
    <row r="27" spans="1:34" ht="12" customHeight="1">
      <c r="A27" s="60"/>
      <c r="B27" s="4"/>
      <c r="C27" s="84"/>
      <c r="D27" s="84"/>
      <c r="E27" s="48"/>
      <c r="F27" s="5"/>
      <c r="G27" s="5"/>
      <c r="H27" s="48"/>
      <c r="I27" s="84"/>
      <c r="J27" s="85">
        <v>6</v>
      </c>
      <c r="K27" s="70" t="s">
        <v>34</v>
      </c>
      <c r="L27" s="70"/>
      <c r="M27" s="71">
        <f>IF(VLOOKUP(J27,NP,32,FALSE)="","",IF(VLOOKUP(J27,NP,32,FALSE)=0,"",VLOOKUP(J27,NP,32,FALSE)))</f>
        <v>12</v>
      </c>
      <c r="N27" s="72">
        <f>IF(VLOOKUP(J27,NP,33,FALSE)="","",IF(VLOOKUP(J27,NP,34,FALSE)=2,"",VLOOKUP(J27,NP,34,FALSE)))</f>
        <v>45088</v>
      </c>
      <c r="O27" s="72"/>
      <c r="P27" s="73">
        <f>IF(VLOOKUP(J27,NP,33,FALSE)="","",IF(VLOOKUP(J27,NP,33,FALSE)=0,"",VLOOKUP(J27,NP,33,FALSE)))</f>
        <v>0.6041666666666666</v>
      </c>
      <c r="Q27" s="74"/>
      <c r="R27" s="75">
        <f>IF(VLOOKUP(R19,NP,14,FALSE)=0,"",VLOOKUP(R19,NP,14,FALSE))</f>
        <v>105</v>
      </c>
      <c r="S27" s="62" t="str">
        <f>IF(R27="","",CONCATENATE(VLOOKUP(R19,NP,15,FALSE),"  ",VLOOKUP(R19,NP,16,FALSE)))</f>
        <v>PREVOST  Louise</v>
      </c>
      <c r="T27" s="62"/>
      <c r="U27" s="63"/>
      <c r="V27" s="62"/>
      <c r="W27" s="62"/>
      <c r="X27" s="63"/>
      <c r="Y27" s="62"/>
      <c r="Z27" s="80"/>
      <c r="AA27" s="64"/>
      <c r="AB27" s="64"/>
      <c r="AC27" s="64"/>
      <c r="AD27" s="64"/>
      <c r="AE27" s="64"/>
      <c r="AF27" s="64"/>
      <c r="AG27" s="64"/>
      <c r="AH27" s="64"/>
    </row>
    <row r="28" spans="1:25" ht="12" customHeight="1">
      <c r="A28" s="86"/>
      <c r="B28" s="2"/>
      <c r="C28" s="3"/>
      <c r="D28" s="3"/>
      <c r="E28" s="51"/>
      <c r="F28" s="3"/>
      <c r="G28" s="3"/>
      <c r="H28" s="51"/>
      <c r="I28" s="76"/>
      <c r="J28" s="64"/>
      <c r="K28" s="64"/>
      <c r="L28" s="64"/>
      <c r="M28" s="65"/>
      <c r="N28" s="64"/>
      <c r="O28" s="64"/>
      <c r="P28" s="65"/>
      <c r="Q28" s="83"/>
      <c r="R28" s="68">
        <v>8</v>
      </c>
      <c r="S28" s="28" t="str">
        <f>IF(R27="","",CONCATENATE(VLOOKUP(R19,NP,18,FALSE)," pts - ",VLOOKUP(R19,NP,21,FALSE)))</f>
        <v>995 pts - ALCL GD QUEV.</v>
      </c>
      <c r="T28" s="28"/>
      <c r="U28" s="52"/>
      <c r="V28" s="28"/>
      <c r="W28" s="28"/>
      <c r="X28" s="52"/>
      <c r="Y28" s="28"/>
    </row>
    <row r="29" spans="1:25" ht="12" customHeight="1">
      <c r="A29" s="138">
        <v>7</v>
      </c>
      <c r="B29" s="61">
        <f>IF(VLOOKUP(B31,NP,4,FALSE)=0,"",VLOOKUP(B31,NP,4,FALSE))</f>
        <v>103</v>
      </c>
      <c r="C29" s="62" t="str">
        <f>IF(B29="","",CONCATENATE(VLOOKUP(B31,NP,5,FALSE),"  ",VLOOKUP(B31,NP,6,FALSE)))</f>
        <v>DELAMARRE  Aurore</v>
      </c>
      <c r="D29" s="62"/>
      <c r="E29" s="63"/>
      <c r="F29" s="62"/>
      <c r="G29" s="62"/>
      <c r="H29" s="63"/>
      <c r="I29" s="62"/>
      <c r="J29" s="64"/>
      <c r="K29" s="64"/>
      <c r="L29" s="64"/>
      <c r="M29" s="65"/>
      <c r="N29" s="64"/>
      <c r="O29" s="64"/>
      <c r="P29" s="65"/>
      <c r="Q29" s="83"/>
      <c r="R29" s="94"/>
      <c r="S29" s="27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-10 / 10 / 9 / 5</v>
      </c>
      <c r="T29" s="27"/>
      <c r="U29" s="53"/>
      <c r="V29" s="27"/>
      <c r="W29" s="27"/>
      <c r="X29" s="53"/>
      <c r="Y29" s="27"/>
    </row>
    <row r="30" spans="1:34" ht="12" customHeight="1">
      <c r="A30" s="60"/>
      <c r="B30" s="96">
        <f>IF(OR(B29="",VLOOKUP(B31,NP,10,FALSE)=0),"",IF(LEN(VLOOKUP(B31,NP,10,FALSE))=7,VLOOKUP(B31,NP,10,FALSE),VLOOKUP(B31,NP,10,FALSE)))</f>
        <v>9610002</v>
      </c>
      <c r="C30" s="78" t="str">
        <f>IF(B29="","",CONCATENATE(VLOOKUP(B31,NP,8,FALSE)," pts - ",VLOOKUP(B31,NP,11,FALSE)))</f>
        <v>903 pts - ARGENTAN BAYARD</v>
      </c>
      <c r="D30" s="78"/>
      <c r="E30" s="79"/>
      <c r="F30" s="78"/>
      <c r="G30" s="78"/>
      <c r="H30" s="79"/>
      <c r="I30" s="78"/>
      <c r="J30" s="80"/>
      <c r="K30" s="64"/>
      <c r="L30" s="64"/>
      <c r="M30" s="65"/>
      <c r="N30" s="64"/>
      <c r="O30" s="64"/>
      <c r="P30" s="65"/>
      <c r="Q30" s="83"/>
      <c r="R30" s="80"/>
      <c r="S30" s="104"/>
      <c r="T30" s="105"/>
      <c r="U30" s="107"/>
      <c r="V30" s="105"/>
      <c r="W30" s="105"/>
      <c r="X30" s="107"/>
      <c r="Y30" s="106"/>
      <c r="Z30" s="100">
        <f>IF(AND(VLOOKUP(R19,NP,12,FALSE)=0,VLOOKUP(R19,NP,22,FALSE)=0),"",IF(VLOOKUP(R19,NP,12,FALSE)=0,VLOOKUP(R19,NP,4,FALSE),IF(VLOOKUP(R19,NP,22,FALSE)=0,VLOOKUP(R19,NP,14,FALSE),"")))</f>
      </c>
      <c r="AA30" s="101">
        <f>IF(Z30="","",IF(VLOOKUP(R19,NP,12,FALSE)=0,CONCATENATE(VLOOKUP(R19,NP,5,FALSE),"  ",VLOOKUP(R19,NP,6,FALSE)),IF(VLOOKUP(R19,NP,22,FALSE)=0,CONCATENATE(VLOOKUP(R19,NP,15,FALSE),"  ",VLOOKUP(R19,NP,16,FALSE)),"")))</f>
      </c>
      <c r="AB30" s="101"/>
      <c r="AC30" s="101"/>
      <c r="AD30" s="101"/>
      <c r="AE30" s="101"/>
      <c r="AF30" s="101"/>
      <c r="AG30" s="101"/>
      <c r="AH30" s="134" t="s">
        <v>3</v>
      </c>
    </row>
    <row r="31" spans="1:34" ht="12" customHeight="1">
      <c r="A31" s="60"/>
      <c r="B31" s="69">
        <v>4</v>
      </c>
      <c r="C31" s="70" t="s">
        <v>34</v>
      </c>
      <c r="D31" s="70"/>
      <c r="E31" s="71">
        <f>IF(VLOOKUP(B31,NP,32,FALSE)="","",IF(VLOOKUP(B31,NP,32,FALSE)=0,"",VLOOKUP(B31,NP,32,FALSE)))</f>
        <v>19</v>
      </c>
      <c r="F31" s="72">
        <f>IF(VLOOKUP(B31,NP,33,FALSE)="","",IF(VLOOKUP(B31,NP,34,FALSE)=2,"",VLOOKUP(B31,NP,34,FALSE)))</f>
        <v>45088</v>
      </c>
      <c r="G31" s="72"/>
      <c r="H31" s="73">
        <f>IF(VLOOKUP(B31,NP,33,FALSE)="","",IF(VLOOKUP(B31,NP,33,FALSE)=0,"",VLOOKUP(B31,NP,33,FALSE)))</f>
        <v>0.5625</v>
      </c>
      <c r="I31" s="74"/>
      <c r="J31" s="75">
        <f>IF(VLOOKUP(J27,NP,14,FALSE)=0,"",VLOOKUP(J27,NP,14,FALSE))</f>
        <v>105</v>
      </c>
      <c r="K31" s="62" t="str">
        <f>IF(J31="","",CONCATENATE(VLOOKUP(J27,NP,15,FALSE),"  ",VLOOKUP(J27,NP,16,FALSE)))</f>
        <v>PREVOST  Louise</v>
      </c>
      <c r="L31" s="62"/>
      <c r="M31" s="63"/>
      <c r="N31" s="62"/>
      <c r="O31" s="62"/>
      <c r="P31" s="63"/>
      <c r="Q31" s="62"/>
      <c r="R31" s="80"/>
      <c r="S31" s="99"/>
      <c r="T31" s="99"/>
      <c r="U31" s="108"/>
      <c r="V31" s="99"/>
      <c r="W31" s="99"/>
      <c r="X31" s="108"/>
      <c r="Y31" s="135"/>
      <c r="Z31" s="103"/>
      <c r="AA31" s="102">
        <f>IF(Z30="","",IF(VLOOKUP(R19,NP,12,FALSE)=0,CONCATENATE(VLOOKUP(R19,NP,8,FALSE)," pts - ",VLOOKUP(R19,NP,11,FALSE)),IF(VLOOKUP(R19,NP,22,FALSE)=0,CONCATENATE(VLOOKUP(R19,NP,18,FALSE)," pts - ",VLOOKUP(R19,NP,21,FALSE)),"")))</f>
      </c>
      <c r="AB31" s="102"/>
      <c r="AC31" s="102"/>
      <c r="AD31" s="102"/>
      <c r="AE31" s="102"/>
      <c r="AF31" s="102"/>
      <c r="AG31" s="102"/>
      <c r="AH31" s="99"/>
    </row>
    <row r="32" spans="1:25" ht="12" customHeight="1">
      <c r="A32" s="60"/>
      <c r="B32" s="87"/>
      <c r="C32" s="88"/>
      <c r="D32" s="88"/>
      <c r="E32" s="89"/>
      <c r="F32" s="88"/>
      <c r="G32" s="88"/>
      <c r="H32" s="89"/>
      <c r="I32" s="83"/>
      <c r="J32" s="68">
        <v>8</v>
      </c>
      <c r="K32" s="81" t="str">
        <f>IF(J31="","",CONCATENATE(VLOOKUP(J27,NP,18,FALSE)," pts - ",VLOOKUP(J27,NP,21,FALSE)))</f>
        <v>995 pts - ALCL GD QUEV.</v>
      </c>
      <c r="L32" s="81"/>
      <c r="M32" s="82"/>
      <c r="N32" s="81"/>
      <c r="O32" s="81"/>
      <c r="P32" s="82"/>
      <c r="Q32" s="81"/>
      <c r="R32" s="87"/>
      <c r="S32" s="30"/>
      <c r="T32" s="30"/>
      <c r="U32" s="54"/>
      <c r="V32" s="30"/>
      <c r="W32" s="30"/>
      <c r="X32" s="54"/>
      <c r="Y32" s="31"/>
    </row>
    <row r="33" spans="1:34" ht="12" customHeight="1">
      <c r="A33" s="136">
        <v>8</v>
      </c>
      <c r="B33" s="61">
        <f>IF(VLOOKUP(B31,NP,14,FALSE)=0,"",VLOOKUP(B31,NP,14,FALSE))</f>
        <v>105</v>
      </c>
      <c r="C33" s="62" t="str">
        <f>IF(B33="","",CONCATENATE(VLOOKUP(B31,NP,15,FALSE),"  ",VLOOKUP(B31,NP,16,FALSE)))</f>
        <v>PREVOST  Louise</v>
      </c>
      <c r="D33" s="62"/>
      <c r="E33" s="63"/>
      <c r="F33" s="62"/>
      <c r="G33" s="62"/>
      <c r="H33" s="63"/>
      <c r="I33" s="91"/>
      <c r="J33" s="127"/>
      <c r="K33" s="129"/>
      <c r="L33" s="129"/>
      <c r="M33" s="131"/>
      <c r="N33" s="129"/>
      <c r="O33" s="129"/>
      <c r="P33" s="131"/>
      <c r="Q33" s="78"/>
      <c r="R33" s="64"/>
      <c r="Z33" s="32"/>
      <c r="AA33" s="33"/>
      <c r="AB33" s="33"/>
      <c r="AC33" s="33"/>
      <c r="AD33" s="33"/>
      <c r="AE33" s="33"/>
      <c r="AF33" s="33"/>
      <c r="AG33" s="25"/>
      <c r="AH33" s="34"/>
    </row>
    <row r="34" spans="1:34" ht="12" customHeight="1">
      <c r="A34" s="60"/>
      <c r="B34" s="96">
        <f>IF(OR(B33="",VLOOKUP(B31,NP,20,FALSE)=0),"",IF(LEN(VLOOKUP(B31,NP,20,FALSE))=7,VLOOKUP(B31,NP,20,FALSE),VLOOKUP(B31,NP,20,FALSE)))</f>
        <v>9760107</v>
      </c>
      <c r="C34" s="78" t="str">
        <f>IF(B33="","",CONCATENATE(VLOOKUP(B31,NP,18,FALSE)," pts - ",VLOOKUP(B31,NP,21,FALSE)))</f>
        <v>995 pts - ALCL GD QUEV.</v>
      </c>
      <c r="D34" s="78"/>
      <c r="E34" s="79"/>
      <c r="F34" s="78"/>
      <c r="G34" s="78"/>
      <c r="H34" s="79"/>
      <c r="I34" s="78"/>
      <c r="J34" s="125"/>
      <c r="K34" s="128"/>
      <c r="L34" s="128"/>
      <c r="M34" s="133"/>
      <c r="N34" s="128"/>
      <c r="O34" s="128"/>
      <c r="P34" s="133"/>
      <c r="Q34" s="64"/>
      <c r="R34" s="95"/>
      <c r="Z34" s="32"/>
      <c r="AA34" s="33"/>
      <c r="AB34" s="33"/>
      <c r="AC34" s="33"/>
      <c r="AD34" s="33"/>
      <c r="AE34" s="33"/>
      <c r="AF34" s="33"/>
      <c r="AG34" s="25"/>
      <c r="AH34" s="34"/>
    </row>
    <row r="35" spans="1:39" ht="12" customHeight="1" thickBot="1">
      <c r="A35" s="36"/>
      <c r="J35" s="130"/>
      <c r="K35" s="126"/>
      <c r="L35" s="126"/>
      <c r="M35" s="132"/>
      <c r="N35" s="126"/>
      <c r="O35" s="126"/>
      <c r="P35" s="132"/>
      <c r="Q35" s="60"/>
      <c r="R35" s="96"/>
      <c r="Z35" s="32"/>
      <c r="AA35" s="33"/>
      <c r="AB35" s="33"/>
      <c r="AC35" s="33"/>
      <c r="AD35" s="33"/>
      <c r="AE35" s="33"/>
      <c r="AF35" s="33"/>
      <c r="AG35" s="25"/>
      <c r="AH35" s="34"/>
      <c r="AJ35" s="30"/>
      <c r="AK35" s="30"/>
      <c r="AL35" s="30"/>
      <c r="AM35" s="35"/>
    </row>
    <row r="36" spans="2:39" ht="12" customHeight="1">
      <c r="B36" s="38"/>
      <c r="C36" s="110"/>
      <c r="D36" s="6"/>
      <c r="E36" s="56"/>
      <c r="F36" s="6"/>
      <c r="G36" s="6"/>
      <c r="H36" s="56"/>
      <c r="I36" s="110"/>
      <c r="J36" s="6"/>
      <c r="K36" s="6"/>
      <c r="L36" s="6"/>
      <c r="M36" s="111"/>
      <c r="N36" s="112"/>
      <c r="O36" s="112"/>
      <c r="P36" s="111"/>
      <c r="Q36" s="113"/>
      <c r="R36" s="29"/>
      <c r="Z36" s="32"/>
      <c r="AA36" s="33"/>
      <c r="AB36" s="33"/>
      <c r="AC36" s="33"/>
      <c r="AD36" s="33"/>
      <c r="AE36" s="33"/>
      <c r="AF36" s="33"/>
      <c r="AG36" s="25"/>
      <c r="AH36" s="34"/>
      <c r="AJ36" s="30"/>
      <c r="AK36" s="30"/>
      <c r="AL36" s="30"/>
      <c r="AM36" s="35"/>
    </row>
    <row r="37" spans="2:39" ht="12" customHeight="1">
      <c r="B37" s="39" t="s">
        <v>1</v>
      </c>
      <c r="C37" s="109"/>
      <c r="D37" s="7"/>
      <c r="E37" s="57"/>
      <c r="F37" s="144">
        <f>IF('Liste des parties'!$AH$3&lt;10000,Date,'Liste des parties'!$AH$3)</f>
        <v>45088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29"/>
      <c r="Z37" s="32"/>
      <c r="AA37" s="33"/>
      <c r="AB37" s="33"/>
      <c r="AC37" s="33"/>
      <c r="AD37" s="33"/>
      <c r="AE37" s="33"/>
      <c r="AF37" s="33"/>
      <c r="AG37" s="25"/>
      <c r="AH37" s="34"/>
      <c r="AJ37" s="30"/>
      <c r="AK37" s="30"/>
      <c r="AL37" s="30"/>
      <c r="AM37" s="35"/>
    </row>
    <row r="38" spans="2:39" ht="12" customHeight="1">
      <c r="B38" s="40"/>
      <c r="C38" s="109"/>
      <c r="D38" s="7"/>
      <c r="E38" s="114"/>
      <c r="F38" s="115"/>
      <c r="G38" s="115"/>
      <c r="H38" s="114"/>
      <c r="I38" s="116"/>
      <c r="J38" s="117"/>
      <c r="K38" s="117"/>
      <c r="L38" s="117"/>
      <c r="M38" s="118"/>
      <c r="N38" s="119"/>
      <c r="O38" s="119"/>
      <c r="P38" s="118"/>
      <c r="Q38" s="120"/>
      <c r="R38" s="29"/>
      <c r="Z38" s="32"/>
      <c r="AA38" s="33"/>
      <c r="AB38" s="33"/>
      <c r="AC38" s="33"/>
      <c r="AD38" s="33"/>
      <c r="AE38" s="33"/>
      <c r="AF38" s="33"/>
      <c r="AG38" s="25"/>
      <c r="AH38" s="34"/>
      <c r="AJ38" s="30"/>
      <c r="AK38" s="30"/>
      <c r="AL38" s="30"/>
      <c r="AM38" s="35"/>
    </row>
    <row r="39" spans="2:39" ht="12" customHeight="1">
      <c r="B39" s="42" t="s">
        <v>39</v>
      </c>
      <c r="C39" s="109"/>
      <c r="D39" s="7"/>
      <c r="E39" s="114"/>
      <c r="F39" s="146" t="str">
        <f>'Liste des parties'!AD2</f>
        <v>FED_Finales Individuelles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  <c r="R39" s="32"/>
      <c r="Z39" s="32"/>
      <c r="AA39" s="33"/>
      <c r="AB39" s="33"/>
      <c r="AC39" s="33"/>
      <c r="AD39" s="33"/>
      <c r="AE39" s="33"/>
      <c r="AF39" s="33"/>
      <c r="AG39" s="25"/>
      <c r="AH39" s="34"/>
      <c r="AJ39" s="43"/>
      <c r="AK39" s="43"/>
      <c r="AL39" s="44"/>
      <c r="AM39" s="45"/>
    </row>
    <row r="40" spans="2:39" ht="12" customHeight="1">
      <c r="B40" s="39"/>
      <c r="C40" s="109"/>
      <c r="D40" s="7"/>
      <c r="E40" s="58"/>
      <c r="F40" s="7"/>
      <c r="G40" s="7"/>
      <c r="H40" s="58"/>
      <c r="I40" s="116"/>
      <c r="J40" s="7"/>
      <c r="K40" s="7"/>
      <c r="L40" s="7"/>
      <c r="M40" s="114"/>
      <c r="N40" s="115"/>
      <c r="O40" s="115"/>
      <c r="P40" s="114"/>
      <c r="Q40" s="120"/>
      <c r="R40" s="32"/>
      <c r="S40" s="32"/>
      <c r="T40" s="32"/>
      <c r="U40" s="55"/>
      <c r="V40" s="32"/>
      <c r="W40" s="32"/>
      <c r="X40" s="55"/>
      <c r="Y40" s="32"/>
      <c r="Z40" s="26"/>
      <c r="AA40" s="41"/>
      <c r="AB40" s="41"/>
      <c r="AC40" s="41"/>
      <c r="AD40" s="41"/>
      <c r="AE40" s="41"/>
      <c r="AF40" s="41"/>
      <c r="AG40" s="41"/>
      <c r="AH40" s="37"/>
      <c r="AI40" s="30"/>
      <c r="AJ40" s="43"/>
      <c r="AK40" s="43"/>
      <c r="AL40" s="44"/>
      <c r="AM40" s="45"/>
    </row>
    <row r="41" spans="2:39" ht="12" customHeight="1">
      <c r="B41" s="39" t="s">
        <v>40</v>
      </c>
      <c r="C41" s="116"/>
      <c r="D41" s="117"/>
      <c r="E41" s="118"/>
      <c r="F41" s="142" t="str">
        <f>'Liste des parties'!AE2</f>
        <v>L09_-18 ans Filles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32"/>
      <c r="S41" s="32"/>
      <c r="T41" s="32"/>
      <c r="U41" s="55"/>
      <c r="V41" s="32"/>
      <c r="W41" s="32"/>
      <c r="X41" s="55"/>
      <c r="Y41" s="32"/>
      <c r="Z41" s="26"/>
      <c r="AA41" s="41"/>
      <c r="AB41" s="41"/>
      <c r="AC41" s="41"/>
      <c r="AD41" s="41"/>
      <c r="AE41" s="41"/>
      <c r="AF41" s="41"/>
      <c r="AG41" s="41"/>
      <c r="AH41" s="37"/>
      <c r="AI41" s="30"/>
      <c r="AJ41" s="43"/>
      <c r="AK41" s="43"/>
      <c r="AL41" s="44"/>
      <c r="AM41" s="45"/>
    </row>
    <row r="42" spans="2:39" ht="12" customHeight="1" thickBot="1">
      <c r="B42" s="46"/>
      <c r="C42" s="121"/>
      <c r="D42" s="8"/>
      <c r="E42" s="59"/>
      <c r="F42" s="8"/>
      <c r="G42" s="8"/>
      <c r="H42" s="59"/>
      <c r="I42" s="121"/>
      <c r="J42" s="8"/>
      <c r="K42" s="8"/>
      <c r="L42" s="8"/>
      <c r="M42" s="122"/>
      <c r="N42" s="123"/>
      <c r="O42" s="123"/>
      <c r="P42" s="122"/>
      <c r="Q42" s="124"/>
      <c r="R42" s="32"/>
      <c r="S42" s="32"/>
      <c r="T42" s="32"/>
      <c r="U42" s="55"/>
      <c r="V42" s="32"/>
      <c r="W42" s="32"/>
      <c r="X42" s="55"/>
      <c r="Y42" s="32"/>
      <c r="Z42" s="26"/>
      <c r="AA42" s="41"/>
      <c r="AB42" s="41"/>
      <c r="AC42" s="41"/>
      <c r="AD42" s="41"/>
      <c r="AE42" s="41"/>
      <c r="AF42" s="41"/>
      <c r="AG42" s="41"/>
      <c r="AH42" s="37"/>
      <c r="AI42" s="30"/>
      <c r="AJ42" s="43"/>
      <c r="AK42" s="43"/>
      <c r="AL42" s="44"/>
      <c r="AM42" s="45"/>
    </row>
    <row r="43" spans="1:39" ht="12" customHeight="1">
      <c r="A43" s="36"/>
      <c r="B43" s="32"/>
      <c r="C43" s="32"/>
      <c r="D43" s="32"/>
      <c r="E43" s="55"/>
      <c r="F43" s="32"/>
      <c r="G43" s="32"/>
      <c r="H43" s="55"/>
      <c r="I43" s="32"/>
      <c r="J43" s="32"/>
      <c r="K43" s="32"/>
      <c r="L43" s="32"/>
      <c r="M43" s="55"/>
      <c r="N43" s="32"/>
      <c r="O43" s="32"/>
      <c r="P43" s="55"/>
      <c r="Q43" s="32"/>
      <c r="R43" s="32"/>
      <c r="S43" s="32"/>
      <c r="T43" s="32"/>
      <c r="U43" s="55"/>
      <c r="V43" s="32"/>
      <c r="W43" s="32"/>
      <c r="X43" s="55"/>
      <c r="Y43" s="32"/>
      <c r="Z43" s="26"/>
      <c r="AA43" s="41"/>
      <c r="AB43" s="41"/>
      <c r="AC43" s="41"/>
      <c r="AD43" s="41"/>
      <c r="AE43" s="41"/>
      <c r="AF43" s="41"/>
      <c r="AG43" s="41"/>
      <c r="AH43" s="37"/>
      <c r="AI43" s="30"/>
      <c r="AJ43" s="43"/>
      <c r="AK43" s="43"/>
      <c r="AL43" s="44"/>
      <c r="AM43" s="45"/>
    </row>
    <row r="44" ht="12" customHeight="1"/>
    <row r="45" ht="12" customHeight="1"/>
    <row r="46" ht="12" customHeight="1">
      <c r="A46" s="47"/>
    </row>
    <row r="47" ht="12" customHeight="1">
      <c r="A47" s="47"/>
    </row>
    <row r="48" ht="12" customHeight="1">
      <c r="A48" s="47"/>
    </row>
    <row r="49" ht="12" customHeight="1">
      <c r="A49" s="47"/>
    </row>
    <row r="50" ht="12" customHeight="1">
      <c r="A50" s="47"/>
    </row>
    <row r="51" ht="12" customHeight="1">
      <c r="A51" s="47"/>
    </row>
    <row r="52" ht="12" customHeight="1">
      <c r="A52" s="4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</sheetData>
  <sheetProtection/>
  <mergeCells count="6">
    <mergeCell ref="Z1:AG1"/>
    <mergeCell ref="B1:C1"/>
    <mergeCell ref="Z2:AG2"/>
    <mergeCell ref="F41:Q41"/>
    <mergeCell ref="F37:Q37"/>
    <mergeCell ref="F39:Q39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5">
    <cfRule type="cellIs" priority="13" dxfId="2" operator="equal" stopIfTrue="1">
      <formula>""</formula>
    </cfRule>
    <cfRule type="expression" priority="14" dxfId="1" stopIfTrue="1">
      <formula>OR(R35=Tableau!#REF!,R35=Tableau!#REF!)</formula>
    </cfRule>
    <cfRule type="expression" priority="15" dxfId="0" stopIfTrue="1">
      <formula>R35=Tableau!#REF!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2023-06-11T13:21:51Z</cp:lastPrinted>
  <dcterms:created xsi:type="dcterms:W3CDTF">2003-05-26T15:29:41Z</dcterms:created>
  <dcterms:modified xsi:type="dcterms:W3CDTF">2023-06-11T13:21:52Z</dcterms:modified>
  <cp:category/>
  <cp:version/>
  <cp:contentType/>
  <cp:contentStatus/>
</cp:coreProperties>
</file>