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10872" activeTab="3"/>
  </bookViews>
  <sheets>
    <sheet name="Liste des parties" sheetId="1" r:id="rId1"/>
    <sheet name="Date Tournoi" sheetId="2" r:id="rId2"/>
    <sheet name="Tableau V1" sheetId="3" r:id="rId3"/>
    <sheet name="Tableau  V2" sheetId="4" r:id="rId4"/>
  </sheets>
  <definedNames>
    <definedName name="_xlnm._FilterDatabase" localSheetId="0" hidden="1">'Liste des parties'!$A$1:$AI$33</definedName>
    <definedName name="Date">'Date Tournoi'!$B$2</definedName>
    <definedName name="NP">'Liste des parties'!$A:$XFD</definedName>
    <definedName name="_xlnm.Print_Area" localSheetId="2">'Tableau V1'!$A$1:$AP$160</definedName>
  </definedNames>
  <calcPr calcMode="manual" fullCalcOnLoad="1"/>
</workbook>
</file>

<file path=xl/sharedStrings.xml><?xml version="1.0" encoding="utf-8"?>
<sst xmlns="http://schemas.openxmlformats.org/spreadsheetml/2006/main" count="464" uniqueCount="112">
  <si>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</si>
  <si>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</si>
  <si>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</si>
  <si>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</si>
  <si>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</si>
  <si>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</si>
  <si>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</si>
  <si>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</si>
  <si>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</si>
  <si>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</si>
  <si>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</si>
  <si>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</si>
  <si>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</si>
  <si>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</si>
  <si>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</si>
  <si>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</si>
  <si>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</si>
  <si>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</si>
  <si>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</si>
  <si>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</si>
  <si>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</si>
  <si>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</si>
  <si>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</si>
  <si>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</si>
  <si>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</si>
  <si>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</si>
  <si>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</si>
  <si>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</si>
  <si>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</si>
  <si>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</si>
  <si>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</si>
  <si>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</si>
  <si>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</si>
  <si>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</si>
  <si>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</si>
  <si>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</si>
  <si>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</si>
  <si>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</si>
  <si>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</si>
  <si>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</si>
  <si>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</si>
  <si>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</si>
  <si>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</si>
  <si>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</si>
  <si>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</si>
  <si>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</si>
  <si>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</si>
  <si>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</si>
  <si>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</si>
  <si>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</si>
  <si>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</si>
  <si>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</si>
  <si>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</si>
  <si>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</si>
  <si>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</si>
  <si>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</si>
  <si>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Places 15ème/16ème</t>
  </si>
  <si>
    <t>1/8 de Finale</t>
  </si>
  <si>
    <t>1/4 de Finale</t>
  </si>
  <si>
    <t>1/2 Finale</t>
  </si>
  <si>
    <t>Places 9 à 16</t>
  </si>
  <si>
    <t>Places 9 à 12</t>
  </si>
  <si>
    <t>Places 9ème/10ème</t>
  </si>
  <si>
    <t>Places 11ème/12ème</t>
  </si>
  <si>
    <t xml:space="preserve"> </t>
  </si>
  <si>
    <t>N° Table</t>
  </si>
  <si>
    <t>Horaire</t>
  </si>
  <si>
    <t>Places 9ème/10éme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</si>
  <si>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</si>
  <si>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</si>
  <si>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</si>
  <si>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</si>
  <si>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</si>
  <si>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</si>
  <si>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Paramètres</t>
  </si>
  <si>
    <t>1er septembre 2009</t>
  </si>
  <si>
    <t>TOP Normandie Détection</t>
  </si>
  <si>
    <t>G 2009</t>
  </si>
  <si>
    <t>HUBERT</t>
  </si>
  <si>
    <t>Evan</t>
  </si>
  <si>
    <t>ST HILAIRE/PARI</t>
  </si>
  <si>
    <t>DUHAMEL BREMONT</t>
  </si>
  <si>
    <t>Rowan</t>
  </si>
  <si>
    <t>EVREUX EC</t>
  </si>
  <si>
    <t>PINEL</t>
  </si>
  <si>
    <t>Théo</t>
  </si>
  <si>
    <t>ENT ST PIERRE</t>
  </si>
  <si>
    <t>MORIN</t>
  </si>
  <si>
    <t>Oscar</t>
  </si>
  <si>
    <t>USO MONDEVILLE</t>
  </si>
  <si>
    <t>FRANCOISE</t>
  </si>
  <si>
    <t>Jules</t>
  </si>
  <si>
    <t>SARRALANGUE</t>
  </si>
  <si>
    <t>Noam</t>
  </si>
  <si>
    <t>TORIGNAISE ESTT</t>
  </si>
  <si>
    <t>GAHERY</t>
  </si>
  <si>
    <t>Nooa</t>
  </si>
  <si>
    <t>MORTAIN ENT</t>
  </si>
  <si>
    <t>LEBRUMENT</t>
  </si>
  <si>
    <t>Pacome</t>
  </si>
  <si>
    <t>SPO ROUEN</t>
  </si>
  <si>
    <t>FOCHESATO</t>
  </si>
  <si>
    <t>Titouan</t>
  </si>
  <si>
    <t>LEQUERTIER</t>
  </si>
  <si>
    <t>Leo</t>
  </si>
  <si>
    <t>ST PAIR BRICQUE</t>
  </si>
  <si>
    <t>ANGOT</t>
  </si>
  <si>
    <t>Baptiste</t>
  </si>
  <si>
    <t>COUTANCES JA</t>
  </si>
  <si>
    <t>BELLIEN</t>
  </si>
  <si>
    <t>Nattan</t>
  </si>
  <si>
    <t>MT ST AIGNAN TT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</si>
</sst>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65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6"/>
      <color indexed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2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2" fillId="0" borderId="11" xfId="53" applyFont="1" applyBorder="1" applyAlignment="1" applyProtection="1">
      <alignment horizontal="center" vertical="center"/>
      <protection hidden="1"/>
    </xf>
    <xf numFmtId="0" fontId="15" fillId="0" borderId="0" xfId="53" applyFont="1" applyBorder="1" applyAlignment="1" applyProtection="1">
      <alignment horizontal="center" vertical="center"/>
      <protection hidden="1"/>
    </xf>
    <xf numFmtId="0" fontId="17" fillId="0" borderId="0" xfId="53" applyFont="1" applyBorder="1" applyAlignment="1" applyProtection="1">
      <alignment horizontal="center" vertical="center"/>
      <protection hidden="1"/>
    </xf>
    <xf numFmtId="0" fontId="14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12" fillId="0" borderId="12" xfId="52" applyFont="1" applyFill="1" applyBorder="1" applyAlignment="1" applyProtection="1">
      <alignment horizontal="right" vertical="center"/>
      <protection hidden="1"/>
    </xf>
    <xf numFmtId="0" fontId="12" fillId="0" borderId="13" xfId="53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2" fillId="0" borderId="0" xfId="52" applyFont="1" applyFill="1" applyBorder="1" applyAlignment="1" applyProtection="1">
      <alignment horizontal="right" vertical="center"/>
      <protection hidden="1"/>
    </xf>
    <xf numFmtId="0" fontId="12" fillId="0" borderId="14" xfId="53" applyFont="1" applyFill="1" applyBorder="1" applyAlignment="1" applyProtection="1">
      <alignment horizontal="center" vertical="center"/>
      <protection hidden="1"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12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12" fillId="0" borderId="15" xfId="52" applyFont="1" applyFill="1" applyBorder="1" applyAlignment="1" applyProtection="1">
      <alignment horizontal="right" vertical="center"/>
      <protection hidden="1"/>
    </xf>
    <xf numFmtId="0" fontId="12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21" fillId="0" borderId="0" xfId="53" applyFont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7" xfId="54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4" fillId="0" borderId="17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8" fillId="0" borderId="17" xfId="54" applyFont="1" applyBorder="1" applyAlignment="1" applyProtection="1">
      <alignment horizontal="left" vertical="center" indent="1"/>
      <protection hidden="1"/>
    </xf>
    <xf numFmtId="0" fontId="8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0" fillId="0" borderId="0" xfId="55" applyFont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16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1" fillId="0" borderId="0" xfId="55" applyFont="1" applyAlignment="1" applyProtection="1">
      <alignment horizontal="center" vertical="center"/>
      <protection hidden="1"/>
    </xf>
    <xf numFmtId="0" fontId="0" fillId="33" borderId="10" xfId="54" applyNumberFormat="1" applyFont="1" applyFill="1" applyBorder="1" applyAlignment="1" applyProtection="1">
      <alignment horizontal="center" vertical="center"/>
      <protection hidden="1"/>
    </xf>
    <xf numFmtId="0" fontId="8" fillId="0" borderId="10" xfId="54" applyFont="1" applyBorder="1" applyAlignment="1" applyProtection="1">
      <alignment horizontal="left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11" fillId="0" borderId="0" xfId="54" applyFont="1" applyBorder="1" applyAlignment="1" applyProtection="1">
      <alignment horizontal="centerContinuous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0" fontId="21" fillId="34" borderId="0" xfId="54" applyFont="1" applyFill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Continuous" vertical="center"/>
      <protection hidden="1"/>
    </xf>
    <xf numFmtId="209" fontId="22" fillId="0" borderId="0" xfId="0" applyNumberFormat="1" applyFont="1" applyBorder="1" applyAlignment="1" applyProtection="1">
      <alignment horizontal="centerContinuous" vertical="center"/>
      <protection hidden="1"/>
    </xf>
    <xf numFmtId="0" fontId="23" fillId="0" borderId="0" xfId="54" applyFont="1" applyAlignment="1" applyProtection="1">
      <alignment horizontal="centerContinuous" vertical="center"/>
      <protection hidden="1"/>
    </xf>
    <xf numFmtId="0" fontId="0" fillId="33" borderId="23" xfId="54" applyNumberFormat="1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Continuous" vertical="top"/>
      <protection hidden="1"/>
    </xf>
    <xf numFmtId="0" fontId="11" fillId="0" borderId="24" xfId="54" applyFont="1" applyBorder="1" applyAlignment="1" applyProtection="1">
      <alignment horizontal="centerContinuous" vertical="top"/>
      <protection hidden="1"/>
    </xf>
    <xf numFmtId="0" fontId="16" fillId="0" borderId="0" xfId="53" applyFont="1" applyBorder="1" applyAlignment="1" applyProtection="1">
      <alignment vertical="center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11" fillId="0" borderId="24" xfId="54" applyFont="1" applyBorder="1" applyAlignment="1" applyProtection="1">
      <alignment horizontal="centerContinuous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8" fillId="0" borderId="25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1" xfId="54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19" fillId="0" borderId="0" xfId="54" applyFont="1" applyFill="1" applyBorder="1" applyAlignment="1" applyProtection="1">
      <alignment horizontal="center" vertical="center"/>
      <protection hidden="1"/>
    </xf>
    <xf numFmtId="0" fontId="8" fillId="0" borderId="26" xfId="54" applyFont="1" applyBorder="1" applyAlignment="1" applyProtection="1">
      <alignment horizontal="center" vertical="center"/>
      <protection hidden="1"/>
    </xf>
    <xf numFmtId="0" fontId="8" fillId="0" borderId="27" xfId="54" applyFont="1" applyBorder="1" applyAlignment="1" applyProtection="1">
      <alignment horizontal="center" vertical="center"/>
      <protection hidden="1"/>
    </xf>
    <xf numFmtId="0" fontId="0" fillId="0" borderId="27" xfId="54" applyFont="1" applyBorder="1" applyAlignment="1" applyProtection="1">
      <alignment vertical="center"/>
      <protection hidden="1"/>
    </xf>
    <xf numFmtId="0" fontId="0" fillId="0" borderId="28" xfId="55" applyFont="1" applyFill="1" applyBorder="1" applyAlignment="1" applyProtection="1">
      <alignment vertical="center"/>
      <protection hidden="1"/>
    </xf>
    <xf numFmtId="0" fontId="5" fillId="0" borderId="29" xfId="54" applyFont="1" applyBorder="1" applyAlignment="1" applyProtection="1">
      <alignment horizontal="centerContinuous" vertical="center"/>
      <protection hidden="1"/>
    </xf>
    <xf numFmtId="0" fontId="5" fillId="0" borderId="30" xfId="54" applyFont="1" applyBorder="1" applyAlignment="1" applyProtection="1">
      <alignment horizontal="centerContinuous" vertical="center"/>
      <protection hidden="1"/>
    </xf>
    <xf numFmtId="0" fontId="5" fillId="0" borderId="31" xfId="54" applyFont="1" applyBorder="1" applyAlignment="1" applyProtection="1">
      <alignment horizontal="centerContinuous"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horizontal="center" vertical="center"/>
      <protection hidden="1"/>
    </xf>
    <xf numFmtId="0" fontId="0" fillId="0" borderId="28" xfId="54" applyFont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0" fillId="0" borderId="28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7" fillId="0" borderId="28" xfId="54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8" fillId="0" borderId="26" xfId="54" applyFont="1" applyFill="1" applyBorder="1" applyAlignment="1" applyProtection="1">
      <alignment horizontal="left" vertical="center"/>
      <protection hidden="1"/>
    </xf>
    <xf numFmtId="0" fontId="8" fillId="0" borderId="27" xfId="54" applyFont="1" applyFill="1" applyBorder="1" applyAlignment="1" applyProtection="1">
      <alignment horizontal="left" vertical="center"/>
      <protection hidden="1"/>
    </xf>
    <xf numFmtId="0" fontId="0" fillId="0" borderId="28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1" fillId="0" borderId="32" xfId="54" applyFont="1" applyBorder="1" applyAlignment="1" applyProtection="1">
      <alignment horizontal="centerContinuous" vertical="top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28" xfId="54" applyFont="1" applyFill="1" applyBorder="1" applyAlignment="1" applyProtection="1">
      <alignment horizontal="left" vertical="center"/>
      <protection hidden="1"/>
    </xf>
    <xf numFmtId="0" fontId="8" fillId="0" borderId="28" xfId="54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14" fontId="8" fillId="0" borderId="28" xfId="54" applyNumberFormat="1" applyFont="1" applyBorder="1" applyAlignment="1" applyProtection="1" quotePrefix="1">
      <alignment horizontal="center" vertical="center"/>
      <protection hidden="1"/>
    </xf>
    <xf numFmtId="14" fontId="8" fillId="0" borderId="0" xfId="54" applyNumberFormat="1" applyFont="1" applyBorder="1" applyAlignment="1" applyProtection="1" quotePrefix="1">
      <alignment horizontal="center" vertical="center"/>
      <protection hidden="1"/>
    </xf>
    <xf numFmtId="0" fontId="0" fillId="0" borderId="26" xfId="54" applyFont="1" applyBorder="1" applyAlignment="1" applyProtection="1">
      <alignment vertical="center"/>
      <protection hidden="1"/>
    </xf>
    <xf numFmtId="0" fontId="9" fillId="0" borderId="2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0" fillId="0" borderId="28" xfId="54" applyFont="1" applyBorder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Alignment="1" applyProtection="1">
      <alignment horizontal="center"/>
      <protection hidden="1"/>
    </xf>
    <xf numFmtId="0" fontId="0" fillId="0" borderId="26" xfId="54" applyFont="1" applyBorder="1" applyProtection="1">
      <alignment/>
      <protection hidden="1"/>
    </xf>
    <xf numFmtId="0" fontId="0" fillId="0" borderId="27" xfId="54" applyFont="1" applyBorder="1" applyProtection="1">
      <alignment/>
      <protection hidden="1"/>
    </xf>
    <xf numFmtId="0" fontId="11" fillId="0" borderId="0" xfId="54" applyFont="1" applyAlignment="1" applyProtection="1">
      <alignment horizontal="center"/>
      <protection hidden="1"/>
    </xf>
    <xf numFmtId="0" fontId="11" fillId="0" borderId="33" xfId="54" applyFont="1" applyBorder="1" applyAlignment="1" applyProtection="1">
      <alignment horizontal="centerContinuous" vertical="top"/>
      <protection hidden="1"/>
    </xf>
    <xf numFmtId="0" fontId="5" fillId="0" borderId="30" xfId="54" applyFont="1" applyBorder="1" applyAlignment="1" applyProtection="1">
      <alignment horizontal="center"/>
      <protection hidden="1"/>
    </xf>
    <xf numFmtId="0" fontId="5" fillId="0" borderId="31" xfId="54" applyFont="1" applyBorder="1" applyAlignment="1" applyProtection="1">
      <alignment horizontal="center"/>
      <protection hidden="1"/>
    </xf>
    <xf numFmtId="0" fontId="11" fillId="0" borderId="0" xfId="54" applyFont="1" applyBorder="1" applyAlignment="1" applyProtection="1">
      <alignment horizontal="center" vertical="top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10" fillId="0" borderId="0" xfId="54" applyFont="1" applyBorder="1" applyAlignment="1" applyProtection="1">
      <alignment horizontal="center" vertical="center"/>
      <protection hidden="1"/>
    </xf>
    <xf numFmtId="0" fontId="19" fillId="0" borderId="0" xfId="54" applyFont="1" applyBorder="1" applyAlignment="1" applyProtection="1">
      <alignment horizontal="center" vertical="center"/>
      <protection hidden="1"/>
    </xf>
    <xf numFmtId="0" fontId="24" fillId="0" borderId="0" xfId="55" applyFont="1" applyAlignment="1" applyProtection="1">
      <alignment vertical="center"/>
      <protection hidden="1"/>
    </xf>
    <xf numFmtId="0" fontId="20" fillId="0" borderId="0" xfId="55" applyFont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Continuous" vertical="center"/>
      <protection hidden="1"/>
    </xf>
    <xf numFmtId="0" fontId="5" fillId="0" borderId="21" xfId="54" applyFont="1" applyBorder="1" applyAlignment="1" applyProtection="1">
      <alignment horizontal="centerContinuous" vertical="center"/>
      <protection hidden="1"/>
    </xf>
    <xf numFmtId="0" fontId="5" fillId="0" borderId="22" xfId="54" applyFont="1" applyBorder="1" applyAlignment="1" applyProtection="1">
      <alignment horizontal="centerContinuous"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25" fillId="0" borderId="0" xfId="55" applyFont="1" applyAlignment="1" applyProtection="1">
      <alignment vertical="center"/>
      <protection hidden="1"/>
    </xf>
    <xf numFmtId="0" fontId="21" fillId="0" borderId="0" xfId="54" applyFont="1" applyAlignment="1" applyProtection="1">
      <alignment horizontal="center" vertical="center"/>
      <protection hidden="1"/>
    </xf>
    <xf numFmtId="0" fontId="0" fillId="0" borderId="27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0" fillId="0" borderId="26" xfId="54" applyFont="1" applyFill="1" applyBorder="1" applyAlignment="1" applyProtection="1">
      <alignment vertical="center"/>
      <protection hidden="1"/>
    </xf>
    <xf numFmtId="0" fontId="0" fillId="0" borderId="26" xfId="55" applyFont="1" applyFill="1" applyBorder="1" applyAlignment="1" applyProtection="1">
      <alignment vertical="center"/>
      <protection hidden="1"/>
    </xf>
    <xf numFmtId="0" fontId="0" fillId="0" borderId="27" xfId="55" applyFont="1" applyFill="1" applyBorder="1" applyAlignment="1" applyProtection="1">
      <alignment vertical="center"/>
      <protection hidden="1"/>
    </xf>
    <xf numFmtId="0" fontId="4" fillId="0" borderId="34" xfId="54" applyFont="1" applyBorder="1" applyAlignment="1" applyProtection="1">
      <alignment horizontal="centerContinuous" vertical="center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10" xfId="55" applyFont="1" applyBorder="1" applyAlignment="1" applyProtection="1">
      <alignment horizontal="center" vertical="center"/>
      <protection hidden="1"/>
    </xf>
    <xf numFmtId="0" fontId="5" fillId="0" borderId="33" xfId="55" applyFont="1" applyBorder="1" applyAlignment="1" applyProtection="1">
      <alignment horizontal="center" vertical="center"/>
      <protection hidden="1"/>
    </xf>
    <xf numFmtId="0" fontId="4" fillId="0" borderId="0" xfId="55" applyFont="1" applyAlignment="1" applyProtection="1">
      <alignment horizontal="center" vertical="center"/>
      <protection hidden="1"/>
    </xf>
    <xf numFmtId="0" fontId="0" fillId="33" borderId="25" xfId="54" applyNumberFormat="1" applyFont="1" applyFill="1" applyBorder="1" applyAlignment="1" applyProtection="1">
      <alignment horizontal="center" vertical="center"/>
      <protection hidden="1"/>
    </xf>
    <xf numFmtId="0" fontId="0" fillId="0" borderId="33" xfId="55" applyFont="1" applyBorder="1" applyAlignment="1" applyProtection="1">
      <alignment vertical="center"/>
      <protection hidden="1"/>
    </xf>
    <xf numFmtId="0" fontId="0" fillId="0" borderId="33" xfId="54" applyFont="1" applyBorder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23" xfId="55" applyFont="1" applyBorder="1" applyAlignment="1" applyProtection="1">
      <alignment horizontal="center" vertical="center"/>
      <protection hidden="1"/>
    </xf>
    <xf numFmtId="0" fontId="0" fillId="0" borderId="33" xfId="54" applyFont="1" applyBorder="1" applyAlignment="1" applyProtection="1">
      <alignment horizontal="center" vertical="center"/>
      <protection hidden="1"/>
    </xf>
    <xf numFmtId="0" fontId="0" fillId="0" borderId="35" xfId="54" applyFont="1" applyBorder="1" applyProtection="1">
      <alignment/>
      <protection hidden="1"/>
    </xf>
    <xf numFmtId="0" fontId="0" fillId="0" borderId="36" xfId="54" applyFont="1" applyBorder="1" applyProtection="1">
      <alignment/>
      <protection hidden="1"/>
    </xf>
    <xf numFmtId="0" fontId="5" fillId="0" borderId="29" xfId="54" applyFont="1" applyBorder="1" applyAlignment="1" applyProtection="1">
      <alignment horizontal="center" vertical="center"/>
      <protection hidden="1"/>
    </xf>
    <xf numFmtId="0" fontId="5" fillId="0" borderId="30" xfId="54" applyFont="1" applyBorder="1" applyAlignment="1" applyProtection="1">
      <alignment horizontal="center" vertical="center"/>
      <protection hidden="1"/>
    </xf>
    <xf numFmtId="0" fontId="5" fillId="0" borderId="31" xfId="54" applyFont="1" applyBorder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11" fillId="0" borderId="32" xfId="54" applyFont="1" applyBorder="1" applyAlignment="1" applyProtection="1">
      <alignment horizontal="centerContinuous" vertical="center"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11" fillId="0" borderId="33" xfId="54" applyFont="1" applyBorder="1" applyAlignment="1" applyProtection="1">
      <alignment horizontal="centerContinuous" vertical="center"/>
      <protection hidden="1"/>
    </xf>
    <xf numFmtId="0" fontId="5" fillId="0" borderId="29" xfId="54" applyFont="1" applyBorder="1" applyAlignment="1" applyProtection="1">
      <alignment horizont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6" fillId="0" borderId="0" xfId="53" applyFont="1" applyFill="1" applyBorder="1" applyAlignment="1" applyProtection="1">
      <alignment horizontal="center" vertical="center"/>
      <protection hidden="1"/>
    </xf>
    <xf numFmtId="0" fontId="4" fillId="0" borderId="27" xfId="54" applyFont="1" applyFill="1" applyBorder="1" applyAlignment="1" applyProtection="1">
      <alignment horizontal="left" vertical="center"/>
      <protection hidden="1"/>
    </xf>
    <xf numFmtId="0" fontId="26" fillId="0" borderId="0" xfId="53" applyFont="1" applyBorder="1" applyAlignment="1" applyProtection="1">
      <alignment horizontal="center" vertical="center"/>
      <protection hidden="1"/>
    </xf>
    <xf numFmtId="14" fontId="4" fillId="0" borderId="0" xfId="54" applyNumberFormat="1" applyFont="1" applyBorder="1" applyAlignment="1" applyProtection="1" quotePrefix="1">
      <alignment horizontal="center" vertical="center"/>
      <protection hidden="1"/>
    </xf>
    <xf numFmtId="0" fontId="4" fillId="0" borderId="27" xfId="54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26" fillId="0" borderId="0" xfId="52" applyFont="1" applyBorder="1" applyAlignment="1" applyProtection="1">
      <alignment horizontal="left" vertical="center"/>
      <protection hidden="1"/>
    </xf>
    <xf numFmtId="0" fontId="26" fillId="0" borderId="10" xfId="52" applyFont="1" applyBorder="1" applyAlignment="1" applyProtection="1">
      <alignment horizontal="left" vertical="center"/>
      <protection hidden="1"/>
    </xf>
    <xf numFmtId="0" fontId="4" fillId="0" borderId="24" xfId="54" applyFont="1" applyBorder="1" applyAlignment="1" applyProtection="1">
      <alignment horizontal="centerContinuous" vertical="center"/>
      <protection hidden="1"/>
    </xf>
    <xf numFmtId="0" fontId="27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26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210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27" xfId="54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top"/>
      <protection hidden="1"/>
    </xf>
    <xf numFmtId="0" fontId="29" fillId="0" borderId="0" xfId="53" applyFont="1" applyBorder="1" applyAlignment="1" applyProtection="1">
      <alignment horizontal="center" vertical="center"/>
      <protection hidden="1"/>
    </xf>
    <xf numFmtId="0" fontId="4" fillId="0" borderId="24" xfId="54" applyFont="1" applyBorder="1" applyAlignment="1" applyProtection="1">
      <alignment horizontal="centerContinuous" vertical="top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4" fillId="0" borderId="27" xfId="54" applyFont="1" applyBorder="1" applyProtection="1">
      <alignment/>
      <protection hidden="1"/>
    </xf>
    <xf numFmtId="0" fontId="4" fillId="0" borderId="0" xfId="54" applyFont="1" applyProtection="1">
      <alignment/>
      <protection hidden="1"/>
    </xf>
    <xf numFmtId="0" fontId="26" fillId="0" borderId="12" xfId="52" applyFont="1" applyFill="1" applyBorder="1" applyAlignment="1" applyProtection="1">
      <alignment horizontal="right" vertical="center"/>
      <protection hidden="1"/>
    </xf>
    <xf numFmtId="0" fontId="26" fillId="0" borderId="15" xfId="52" applyFont="1" applyFill="1" applyBorder="1" applyAlignment="1" applyProtection="1">
      <alignment horizontal="right" vertical="center"/>
      <protection hidden="1"/>
    </xf>
    <xf numFmtId="0" fontId="4" fillId="0" borderId="27" xfId="55" applyFont="1" applyFill="1" applyBorder="1" applyAlignment="1" applyProtection="1">
      <alignment vertical="center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4" fillId="0" borderId="27" xfId="54" applyFont="1" applyBorder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18" xfId="54" applyFont="1" applyBorder="1" applyAlignment="1" applyProtection="1">
      <alignment vertical="center"/>
      <protection hidden="1"/>
    </xf>
    <xf numFmtId="0" fontId="4" fillId="0" borderId="17" xfId="54" applyFont="1" applyBorder="1" applyAlignment="1" applyProtection="1">
      <alignment vertical="center"/>
      <protection hidden="1"/>
    </xf>
    <xf numFmtId="0" fontId="29" fillId="0" borderId="12" xfId="53" applyFont="1" applyFill="1" applyBorder="1" applyAlignment="1" applyProtection="1">
      <alignment horizontal="center" vertical="center"/>
      <protection hidden="1"/>
    </xf>
    <xf numFmtId="0" fontId="26" fillId="0" borderId="15" xfId="53" applyFont="1" applyFill="1" applyBorder="1" applyAlignment="1" applyProtection="1">
      <alignment horizontal="center" vertical="center"/>
      <protection hidden="1"/>
    </xf>
    <xf numFmtId="0" fontId="26" fillId="0" borderId="13" xfId="53" applyFont="1" applyFill="1" applyBorder="1" applyAlignment="1" applyProtection="1">
      <alignment horizontal="center" vertical="center"/>
      <protection hidden="1"/>
    </xf>
    <xf numFmtId="0" fontId="26" fillId="0" borderId="14" xfId="53" applyFont="1" applyFill="1" applyBorder="1" applyAlignment="1" applyProtection="1">
      <alignment horizontal="center" vertical="center"/>
      <protection hidden="1"/>
    </xf>
    <xf numFmtId="0" fontId="26" fillId="0" borderId="16" xfId="53" applyFont="1" applyFill="1" applyBorder="1" applyAlignment="1" applyProtection="1">
      <alignment horizontal="center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202" fontId="8" fillId="0" borderId="0" xfId="53" applyNumberFormat="1" applyFont="1" applyFill="1" applyBorder="1" applyAlignment="1" applyProtection="1">
      <alignment horizontal="center" vertical="center"/>
      <protection hidden="1"/>
    </xf>
    <xf numFmtId="202" fontId="8" fillId="0" borderId="14" xfId="53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Border="1" applyAlignment="1" applyProtection="1">
      <alignment horizontal="center" vertical="center"/>
      <protection hidden="1"/>
    </xf>
    <xf numFmtId="0" fontId="8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top"/>
      <protection hidden="1"/>
    </xf>
    <xf numFmtId="0" fontId="6" fillId="0" borderId="0" xfId="54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A1">
      <selection activeCell="AG3" sqref="AG3"/>
    </sheetView>
  </sheetViews>
  <sheetFormatPr defaultColWidth="11.421875" defaultRowHeight="12.75"/>
  <cols>
    <col min="1" max="1" width="11.421875" style="1" customWidth="1"/>
    <col min="2" max="4" width="0" style="0" hidden="1" customWidth="1"/>
    <col min="5" max="5" width="16.140625" style="0" customWidth="1"/>
    <col min="6" max="14" width="0" style="0" hidden="1" customWidth="1"/>
    <col min="15" max="15" width="16.00390625" style="0" customWidth="1"/>
  </cols>
  <sheetData>
    <row r="1" spans="1:39" ht="12.75">
      <c r="A1" s="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65</v>
      </c>
      <c r="AG1" t="s">
        <v>66</v>
      </c>
      <c r="AL1" t="s">
        <v>70</v>
      </c>
      <c r="AM1" t="s">
        <v>71</v>
      </c>
    </row>
    <row r="2" spans="1:35" ht="12.75">
      <c r="A2" s="1">
        <v>1</v>
      </c>
      <c r="B2">
        <v>0</v>
      </c>
      <c r="C2">
        <v>5019649</v>
      </c>
      <c r="D2">
        <v>905</v>
      </c>
      <c r="E2" t="s">
        <v>78</v>
      </c>
      <c r="F2" t="s">
        <v>79</v>
      </c>
      <c r="H2">
        <v>759</v>
      </c>
      <c r="I2" t="s">
        <v>64</v>
      </c>
      <c r="J2">
        <v>9500112</v>
      </c>
      <c r="K2" t="s">
        <v>80</v>
      </c>
      <c r="L2">
        <v>1</v>
      </c>
      <c r="N2">
        <v>0</v>
      </c>
      <c r="O2" t="s">
        <v>72</v>
      </c>
      <c r="R2">
        <v>0</v>
      </c>
      <c r="T2">
        <v>0</v>
      </c>
      <c r="U2" t="s">
        <v>73</v>
      </c>
      <c r="V2">
        <v>0</v>
      </c>
      <c r="AD2" t="s">
        <v>76</v>
      </c>
      <c r="AE2" t="s">
        <v>77</v>
      </c>
      <c r="AF2">
        <v>0</v>
      </c>
      <c r="AG2" s="29" t="s">
        <v>64</v>
      </c>
      <c r="AH2" s="26">
        <v>2</v>
      </c>
      <c r="AI2">
        <v>-6303</v>
      </c>
    </row>
    <row r="3" spans="1:35" ht="12.75">
      <c r="A3" s="1">
        <v>2</v>
      </c>
      <c r="B3">
        <v>0</v>
      </c>
      <c r="C3">
        <v>2719859</v>
      </c>
      <c r="D3">
        <v>912</v>
      </c>
      <c r="E3" t="s">
        <v>81</v>
      </c>
      <c r="F3" t="s">
        <v>82</v>
      </c>
      <c r="H3">
        <v>652</v>
      </c>
      <c r="I3" t="s">
        <v>64</v>
      </c>
      <c r="J3">
        <v>9270006</v>
      </c>
      <c r="K3" t="s">
        <v>83</v>
      </c>
      <c r="L3">
        <v>1</v>
      </c>
      <c r="M3">
        <v>7641004</v>
      </c>
      <c r="N3">
        <v>918</v>
      </c>
      <c r="O3" t="s">
        <v>84</v>
      </c>
      <c r="P3" t="s">
        <v>85</v>
      </c>
      <c r="R3">
        <v>500</v>
      </c>
      <c r="S3" t="s">
        <v>64</v>
      </c>
      <c r="T3">
        <v>9760168</v>
      </c>
      <c r="U3" t="s">
        <v>86</v>
      </c>
      <c r="V3">
        <v>0</v>
      </c>
      <c r="AD3" t="s">
        <v>76</v>
      </c>
      <c r="AE3" t="s">
        <v>77</v>
      </c>
      <c r="AF3">
        <v>1</v>
      </c>
      <c r="AG3" s="29">
        <v>0.5416666666666666</v>
      </c>
      <c r="AH3" s="28">
        <v>43114</v>
      </c>
      <c r="AI3">
        <v>-6304</v>
      </c>
    </row>
    <row r="4" spans="1:35" ht="12.75">
      <c r="A4" s="1">
        <v>3</v>
      </c>
      <c r="B4">
        <v>0</v>
      </c>
      <c r="C4">
        <v>1424067</v>
      </c>
      <c r="D4">
        <v>907</v>
      </c>
      <c r="E4" t="s">
        <v>87</v>
      </c>
      <c r="F4" t="s">
        <v>88</v>
      </c>
      <c r="H4">
        <v>584</v>
      </c>
      <c r="I4" t="s">
        <v>64</v>
      </c>
      <c r="J4">
        <v>9140235</v>
      </c>
      <c r="K4" t="s">
        <v>89</v>
      </c>
      <c r="L4">
        <v>0</v>
      </c>
      <c r="M4">
        <v>5020766</v>
      </c>
      <c r="N4">
        <v>909</v>
      </c>
      <c r="O4" t="s">
        <v>90</v>
      </c>
      <c r="P4" t="s">
        <v>91</v>
      </c>
      <c r="R4">
        <v>567</v>
      </c>
      <c r="S4" t="s">
        <v>64</v>
      </c>
      <c r="T4">
        <v>9500112</v>
      </c>
      <c r="U4" t="s">
        <v>80</v>
      </c>
      <c r="V4">
        <v>1</v>
      </c>
      <c r="AD4" t="s">
        <v>76</v>
      </c>
      <c r="AE4" t="s">
        <v>77</v>
      </c>
      <c r="AF4">
        <v>2</v>
      </c>
      <c r="AG4" s="29">
        <v>0.5416666666666666</v>
      </c>
      <c r="AH4" s="28">
        <v>43114</v>
      </c>
      <c r="AI4">
        <v>-6305</v>
      </c>
    </row>
    <row r="5" spans="1:35" ht="12.75">
      <c r="A5" s="1">
        <v>4</v>
      </c>
      <c r="B5">
        <v>0</v>
      </c>
      <c r="D5">
        <v>0</v>
      </c>
      <c r="E5" t="s">
        <v>72</v>
      </c>
      <c r="H5">
        <v>0</v>
      </c>
      <c r="J5">
        <v>0</v>
      </c>
      <c r="K5" t="s">
        <v>73</v>
      </c>
      <c r="L5">
        <v>0</v>
      </c>
      <c r="M5">
        <v>5019598</v>
      </c>
      <c r="N5">
        <v>904</v>
      </c>
      <c r="O5" t="s">
        <v>92</v>
      </c>
      <c r="P5" t="s">
        <v>93</v>
      </c>
      <c r="R5">
        <v>661</v>
      </c>
      <c r="S5" t="s">
        <v>64</v>
      </c>
      <c r="T5">
        <v>9500073</v>
      </c>
      <c r="U5" t="s">
        <v>94</v>
      </c>
      <c r="V5">
        <v>1</v>
      </c>
      <c r="AD5" t="s">
        <v>76</v>
      </c>
      <c r="AE5" t="s">
        <v>77</v>
      </c>
      <c r="AF5">
        <v>0</v>
      </c>
      <c r="AG5" s="29" t="s">
        <v>64</v>
      </c>
      <c r="AH5" s="28">
        <v>2</v>
      </c>
      <c r="AI5">
        <v>-6306</v>
      </c>
    </row>
    <row r="6" spans="1:35" ht="12.75">
      <c r="A6" s="1">
        <v>5</v>
      </c>
      <c r="B6">
        <v>0</v>
      </c>
      <c r="C6">
        <v>5019145</v>
      </c>
      <c r="D6">
        <v>914</v>
      </c>
      <c r="E6" t="s">
        <v>95</v>
      </c>
      <c r="F6" t="s">
        <v>96</v>
      </c>
      <c r="H6">
        <v>639</v>
      </c>
      <c r="I6" t="s">
        <v>64</v>
      </c>
      <c r="J6">
        <v>9500131</v>
      </c>
      <c r="K6" t="s">
        <v>97</v>
      </c>
      <c r="L6">
        <v>1</v>
      </c>
      <c r="N6">
        <v>0</v>
      </c>
      <c r="O6" t="s">
        <v>72</v>
      </c>
      <c r="R6">
        <v>0</v>
      </c>
      <c r="T6">
        <v>0</v>
      </c>
      <c r="U6" t="s">
        <v>73</v>
      </c>
      <c r="V6">
        <v>0</v>
      </c>
      <c r="AD6" t="s">
        <v>76</v>
      </c>
      <c r="AE6" t="s">
        <v>77</v>
      </c>
      <c r="AF6">
        <v>0</v>
      </c>
      <c r="AG6" s="29" t="s">
        <v>64</v>
      </c>
      <c r="AH6" s="28">
        <v>2</v>
      </c>
      <c r="AI6">
        <v>-6307</v>
      </c>
    </row>
    <row r="7" spans="1:35" ht="12.75">
      <c r="A7" s="1">
        <v>6</v>
      </c>
      <c r="B7">
        <v>0</v>
      </c>
      <c r="C7">
        <v>7641349</v>
      </c>
      <c r="D7">
        <v>913</v>
      </c>
      <c r="E7" t="s">
        <v>98</v>
      </c>
      <c r="F7" t="s">
        <v>99</v>
      </c>
      <c r="H7">
        <v>512</v>
      </c>
      <c r="I7" t="s">
        <v>64</v>
      </c>
      <c r="J7">
        <v>9760004</v>
      </c>
      <c r="K7" t="s">
        <v>100</v>
      </c>
      <c r="L7">
        <v>0</v>
      </c>
      <c r="M7">
        <v>5020033</v>
      </c>
      <c r="N7">
        <v>916</v>
      </c>
      <c r="O7" t="s">
        <v>101</v>
      </c>
      <c r="P7" t="s">
        <v>102</v>
      </c>
      <c r="R7">
        <v>688</v>
      </c>
      <c r="S7" t="s">
        <v>64</v>
      </c>
      <c r="T7">
        <v>9500073</v>
      </c>
      <c r="U7" t="s">
        <v>94</v>
      </c>
      <c r="V7">
        <v>1</v>
      </c>
      <c r="AD7" t="s">
        <v>76</v>
      </c>
      <c r="AE7" t="s">
        <v>77</v>
      </c>
      <c r="AF7">
        <v>3</v>
      </c>
      <c r="AG7" s="29">
        <v>0.5416666666666666</v>
      </c>
      <c r="AH7" s="28">
        <v>43114</v>
      </c>
      <c r="AI7">
        <v>-6308</v>
      </c>
    </row>
    <row r="8" spans="1:35" ht="12.75">
      <c r="A8" s="1">
        <v>7</v>
      </c>
      <c r="B8">
        <v>0</v>
      </c>
      <c r="C8">
        <v>5019974</v>
      </c>
      <c r="D8">
        <v>910</v>
      </c>
      <c r="E8" t="s">
        <v>103</v>
      </c>
      <c r="F8" t="s">
        <v>104</v>
      </c>
      <c r="H8">
        <v>538</v>
      </c>
      <c r="I8" t="s">
        <v>64</v>
      </c>
      <c r="J8">
        <v>9500117</v>
      </c>
      <c r="K8" t="s">
        <v>105</v>
      </c>
      <c r="L8">
        <v>0</v>
      </c>
      <c r="M8">
        <v>5019873</v>
      </c>
      <c r="N8">
        <v>901</v>
      </c>
      <c r="O8" t="s">
        <v>106</v>
      </c>
      <c r="P8" t="s">
        <v>107</v>
      </c>
      <c r="R8">
        <v>558</v>
      </c>
      <c r="S8" t="s">
        <v>64</v>
      </c>
      <c r="T8">
        <v>9500013</v>
      </c>
      <c r="U8" t="s">
        <v>108</v>
      </c>
      <c r="V8">
        <v>1</v>
      </c>
      <c r="AD8" t="s">
        <v>76</v>
      </c>
      <c r="AE8" t="s">
        <v>77</v>
      </c>
      <c r="AF8">
        <v>4</v>
      </c>
      <c r="AG8" s="29">
        <v>0.5416666666666666</v>
      </c>
      <c r="AH8" s="28">
        <v>43114</v>
      </c>
      <c r="AI8">
        <v>-6309</v>
      </c>
    </row>
    <row r="9" spans="1:35" ht="12.75">
      <c r="A9" s="1">
        <v>8</v>
      </c>
      <c r="B9">
        <v>0</v>
      </c>
      <c r="D9">
        <v>0</v>
      </c>
      <c r="E9" t="s">
        <v>72</v>
      </c>
      <c r="H9">
        <v>0</v>
      </c>
      <c r="J9">
        <v>0</v>
      </c>
      <c r="K9" t="s">
        <v>73</v>
      </c>
      <c r="L9">
        <v>0</v>
      </c>
      <c r="M9">
        <v>7638214</v>
      </c>
      <c r="N9">
        <v>917</v>
      </c>
      <c r="O9" t="s">
        <v>109</v>
      </c>
      <c r="P9" t="s">
        <v>110</v>
      </c>
      <c r="R9">
        <v>582</v>
      </c>
      <c r="S9" t="s">
        <v>64</v>
      </c>
      <c r="T9">
        <v>9760157</v>
      </c>
      <c r="U9" t="s">
        <v>111</v>
      </c>
      <c r="V9">
        <v>1</v>
      </c>
      <c r="AD9" t="s">
        <v>76</v>
      </c>
      <c r="AE9" t="s">
        <v>77</v>
      </c>
      <c r="AF9">
        <v>0</v>
      </c>
      <c r="AG9" s="29" t="s">
        <v>64</v>
      </c>
      <c r="AH9" s="28">
        <v>2</v>
      </c>
      <c r="AI9">
        <v>-6310</v>
      </c>
    </row>
    <row r="10" spans="1:35" ht="12.75">
      <c r="A10" s="1">
        <v>9</v>
      </c>
      <c r="B10">
        <v>0</v>
      </c>
      <c r="C10">
        <v>5019649</v>
      </c>
      <c r="D10">
        <v>905</v>
      </c>
      <c r="E10" t="s">
        <v>78</v>
      </c>
      <c r="F10" t="s">
        <v>79</v>
      </c>
      <c r="H10">
        <v>759</v>
      </c>
      <c r="I10" t="s">
        <v>64</v>
      </c>
      <c r="J10">
        <v>9500112</v>
      </c>
      <c r="K10" t="s">
        <v>80</v>
      </c>
      <c r="L10">
        <v>0</v>
      </c>
      <c r="M10">
        <v>2719859</v>
      </c>
      <c r="N10">
        <v>912</v>
      </c>
      <c r="O10" t="s">
        <v>81</v>
      </c>
      <c r="P10" t="s">
        <v>82</v>
      </c>
      <c r="R10">
        <v>652</v>
      </c>
      <c r="S10" t="s">
        <v>64</v>
      </c>
      <c r="T10">
        <v>9270006</v>
      </c>
      <c r="U10" t="s">
        <v>83</v>
      </c>
      <c r="V10">
        <v>1</v>
      </c>
      <c r="AD10" t="s">
        <v>76</v>
      </c>
      <c r="AE10" t="s">
        <v>77</v>
      </c>
      <c r="AF10">
        <v>1</v>
      </c>
      <c r="AG10" s="29">
        <v>0.5833333333333334</v>
      </c>
      <c r="AH10" s="28">
        <v>43114</v>
      </c>
      <c r="AI10">
        <v>-6311</v>
      </c>
    </row>
    <row r="11" spans="1:35" ht="12.75">
      <c r="A11" s="1">
        <v>10</v>
      </c>
      <c r="B11">
        <v>0</v>
      </c>
      <c r="C11">
        <v>5020766</v>
      </c>
      <c r="D11">
        <v>909</v>
      </c>
      <c r="E11" t="s">
        <v>90</v>
      </c>
      <c r="F11" t="s">
        <v>91</v>
      </c>
      <c r="H11">
        <v>567</v>
      </c>
      <c r="I11" t="s">
        <v>64</v>
      </c>
      <c r="J11">
        <v>9500112</v>
      </c>
      <c r="K11" t="s">
        <v>80</v>
      </c>
      <c r="L11">
        <v>0</v>
      </c>
      <c r="M11">
        <v>5019598</v>
      </c>
      <c r="N11">
        <v>904</v>
      </c>
      <c r="O11" t="s">
        <v>92</v>
      </c>
      <c r="P11" t="s">
        <v>93</v>
      </c>
      <c r="R11">
        <v>661</v>
      </c>
      <c r="S11" t="s">
        <v>64</v>
      </c>
      <c r="T11">
        <v>9500073</v>
      </c>
      <c r="U11" t="s">
        <v>94</v>
      </c>
      <c r="V11">
        <v>1</v>
      </c>
      <c r="AD11" t="s">
        <v>76</v>
      </c>
      <c r="AE11" t="s">
        <v>77</v>
      </c>
      <c r="AF11">
        <v>2</v>
      </c>
      <c r="AG11" s="29">
        <v>0.5833333333333334</v>
      </c>
      <c r="AH11" s="28">
        <v>43114</v>
      </c>
      <c r="AI11">
        <v>-6312</v>
      </c>
    </row>
    <row r="12" spans="1:35" ht="12.75">
      <c r="A12" s="1">
        <v>11</v>
      </c>
      <c r="B12">
        <v>0</v>
      </c>
      <c r="C12">
        <v>5019145</v>
      </c>
      <c r="D12">
        <v>914</v>
      </c>
      <c r="E12" t="s">
        <v>95</v>
      </c>
      <c r="F12" t="s">
        <v>96</v>
      </c>
      <c r="H12">
        <v>639</v>
      </c>
      <c r="I12" t="s">
        <v>64</v>
      </c>
      <c r="J12">
        <v>9500131</v>
      </c>
      <c r="K12" t="s">
        <v>97</v>
      </c>
      <c r="L12">
        <v>0</v>
      </c>
      <c r="M12">
        <v>5020033</v>
      </c>
      <c r="N12">
        <v>916</v>
      </c>
      <c r="O12" t="s">
        <v>101</v>
      </c>
      <c r="P12" t="s">
        <v>102</v>
      </c>
      <c r="R12">
        <v>688</v>
      </c>
      <c r="S12" t="s">
        <v>64</v>
      </c>
      <c r="T12">
        <v>9500073</v>
      </c>
      <c r="U12" t="s">
        <v>94</v>
      </c>
      <c r="V12">
        <v>1</v>
      </c>
      <c r="AD12" t="s">
        <v>76</v>
      </c>
      <c r="AE12" t="s">
        <v>77</v>
      </c>
      <c r="AF12">
        <v>3</v>
      </c>
      <c r="AG12" s="29">
        <v>0.5833333333333334</v>
      </c>
      <c r="AH12" s="28">
        <v>43114</v>
      </c>
      <c r="AI12">
        <v>-6313</v>
      </c>
    </row>
    <row r="13" spans="1:35" ht="12.75">
      <c r="A13" s="1">
        <v>12</v>
      </c>
      <c r="B13">
        <v>0</v>
      </c>
      <c r="C13">
        <v>5019873</v>
      </c>
      <c r="D13">
        <v>901</v>
      </c>
      <c r="E13" t="s">
        <v>106</v>
      </c>
      <c r="F13" t="s">
        <v>107</v>
      </c>
      <c r="H13">
        <v>558</v>
      </c>
      <c r="I13" t="s">
        <v>64</v>
      </c>
      <c r="J13">
        <v>9500013</v>
      </c>
      <c r="K13" t="s">
        <v>108</v>
      </c>
      <c r="L13">
        <v>0</v>
      </c>
      <c r="M13">
        <v>7638214</v>
      </c>
      <c r="N13">
        <v>917</v>
      </c>
      <c r="O13" t="s">
        <v>109</v>
      </c>
      <c r="P13" t="s">
        <v>110</v>
      </c>
      <c r="R13">
        <v>582</v>
      </c>
      <c r="S13" t="s">
        <v>64</v>
      </c>
      <c r="T13">
        <v>9760157</v>
      </c>
      <c r="U13" t="s">
        <v>111</v>
      </c>
      <c r="V13">
        <v>1</v>
      </c>
      <c r="AD13" t="s">
        <v>76</v>
      </c>
      <c r="AE13" t="s">
        <v>77</v>
      </c>
      <c r="AF13">
        <v>4</v>
      </c>
      <c r="AG13" s="29">
        <v>0.5833333333333334</v>
      </c>
      <c r="AH13" s="28">
        <v>43114</v>
      </c>
      <c r="AI13">
        <v>-6314</v>
      </c>
    </row>
    <row r="14" spans="1:35" ht="12.75">
      <c r="A14" s="1">
        <v>13</v>
      </c>
      <c r="B14">
        <v>0</v>
      </c>
      <c r="C14">
        <v>2719859</v>
      </c>
      <c r="D14">
        <v>912</v>
      </c>
      <c r="E14" t="s">
        <v>81</v>
      </c>
      <c r="F14" t="s">
        <v>82</v>
      </c>
      <c r="H14">
        <v>652</v>
      </c>
      <c r="I14" t="s">
        <v>64</v>
      </c>
      <c r="J14">
        <v>9270006</v>
      </c>
      <c r="K14" t="s">
        <v>83</v>
      </c>
      <c r="L14">
        <v>0</v>
      </c>
      <c r="M14">
        <v>5019598</v>
      </c>
      <c r="N14">
        <v>904</v>
      </c>
      <c r="O14" t="s">
        <v>92</v>
      </c>
      <c r="P14" t="s">
        <v>93</v>
      </c>
      <c r="R14">
        <v>661</v>
      </c>
      <c r="S14" t="s">
        <v>64</v>
      </c>
      <c r="T14">
        <v>9500073</v>
      </c>
      <c r="U14" t="s">
        <v>94</v>
      </c>
      <c r="V14">
        <v>1</v>
      </c>
      <c r="AD14" t="s">
        <v>76</v>
      </c>
      <c r="AE14" t="s">
        <v>77</v>
      </c>
      <c r="AF14">
        <v>1</v>
      </c>
      <c r="AG14" s="29">
        <v>0.6458333333333334</v>
      </c>
      <c r="AH14" s="28">
        <v>43114</v>
      </c>
      <c r="AI14">
        <v>-6319</v>
      </c>
    </row>
    <row r="15" spans="1:35" ht="12.75">
      <c r="A15" s="1">
        <v>14</v>
      </c>
      <c r="B15">
        <v>0</v>
      </c>
      <c r="C15">
        <v>5020033</v>
      </c>
      <c r="D15">
        <v>916</v>
      </c>
      <c r="E15" t="s">
        <v>101</v>
      </c>
      <c r="F15" t="s">
        <v>102</v>
      </c>
      <c r="H15">
        <v>688</v>
      </c>
      <c r="I15" t="s">
        <v>64</v>
      </c>
      <c r="J15">
        <v>9500073</v>
      </c>
      <c r="K15" t="s">
        <v>94</v>
      </c>
      <c r="L15">
        <v>1</v>
      </c>
      <c r="M15">
        <v>7638214</v>
      </c>
      <c r="N15">
        <v>917</v>
      </c>
      <c r="O15" t="s">
        <v>109</v>
      </c>
      <c r="P15" t="s">
        <v>110</v>
      </c>
      <c r="R15">
        <v>582</v>
      </c>
      <c r="S15" t="s">
        <v>64</v>
      </c>
      <c r="T15">
        <v>9760157</v>
      </c>
      <c r="U15" t="s">
        <v>111</v>
      </c>
      <c r="V15">
        <v>0</v>
      </c>
      <c r="AD15" t="s">
        <v>76</v>
      </c>
      <c r="AE15" t="s">
        <v>77</v>
      </c>
      <c r="AF15">
        <v>2</v>
      </c>
      <c r="AG15" s="29">
        <v>0.6458333333333334</v>
      </c>
      <c r="AH15" s="28">
        <v>43114</v>
      </c>
      <c r="AI15">
        <v>-6320</v>
      </c>
    </row>
    <row r="16" spans="1:35" ht="12.75">
      <c r="A16" s="1">
        <v>15</v>
      </c>
      <c r="B16">
        <v>0</v>
      </c>
      <c r="C16">
        <v>5019598</v>
      </c>
      <c r="D16">
        <v>904</v>
      </c>
      <c r="E16" t="s">
        <v>92</v>
      </c>
      <c r="F16" t="s">
        <v>93</v>
      </c>
      <c r="H16">
        <v>661</v>
      </c>
      <c r="I16" t="s">
        <v>64</v>
      </c>
      <c r="J16">
        <v>9500073</v>
      </c>
      <c r="K16" t="s">
        <v>94</v>
      </c>
      <c r="L16">
        <v>0</v>
      </c>
      <c r="M16">
        <v>5020033</v>
      </c>
      <c r="N16">
        <v>916</v>
      </c>
      <c r="O16" t="s">
        <v>101</v>
      </c>
      <c r="P16" t="s">
        <v>102</v>
      </c>
      <c r="R16">
        <v>688</v>
      </c>
      <c r="S16" t="s">
        <v>64</v>
      </c>
      <c r="T16">
        <v>9500073</v>
      </c>
      <c r="U16" t="s">
        <v>94</v>
      </c>
      <c r="V16">
        <v>1</v>
      </c>
      <c r="AD16" t="s">
        <v>76</v>
      </c>
      <c r="AE16" t="s">
        <v>77</v>
      </c>
      <c r="AF16">
        <v>4</v>
      </c>
      <c r="AG16" s="29">
        <v>0.7083333333333334</v>
      </c>
      <c r="AH16" s="28">
        <v>43114</v>
      </c>
      <c r="AI16">
        <v>-6327</v>
      </c>
    </row>
    <row r="17" spans="1:35" ht="12.75">
      <c r="A17" s="1">
        <v>16</v>
      </c>
      <c r="B17">
        <v>0</v>
      </c>
      <c r="C17">
        <v>2719859</v>
      </c>
      <c r="D17">
        <v>912</v>
      </c>
      <c r="E17" t="s">
        <v>81</v>
      </c>
      <c r="F17" t="s">
        <v>82</v>
      </c>
      <c r="H17">
        <v>652</v>
      </c>
      <c r="I17" t="s">
        <v>64</v>
      </c>
      <c r="J17">
        <v>9270006</v>
      </c>
      <c r="K17" t="s">
        <v>83</v>
      </c>
      <c r="L17">
        <v>0</v>
      </c>
      <c r="M17">
        <v>7638214</v>
      </c>
      <c r="N17">
        <v>917</v>
      </c>
      <c r="O17" t="s">
        <v>109</v>
      </c>
      <c r="P17" t="s">
        <v>110</v>
      </c>
      <c r="R17">
        <v>582</v>
      </c>
      <c r="S17" t="s">
        <v>64</v>
      </c>
      <c r="T17">
        <v>9760157</v>
      </c>
      <c r="U17" t="s">
        <v>111</v>
      </c>
      <c r="V17">
        <v>1</v>
      </c>
      <c r="AD17" t="s">
        <v>76</v>
      </c>
      <c r="AE17" t="s">
        <v>77</v>
      </c>
      <c r="AF17">
        <v>5</v>
      </c>
      <c r="AG17" s="29">
        <v>0.7083333333333334</v>
      </c>
      <c r="AH17" s="28">
        <v>43114</v>
      </c>
      <c r="AI17">
        <v>-6328</v>
      </c>
    </row>
    <row r="18" spans="1:35" ht="12.75">
      <c r="A18" s="1">
        <v>17</v>
      </c>
      <c r="B18">
        <v>0</v>
      </c>
      <c r="D18">
        <v>0</v>
      </c>
      <c r="E18" t="s">
        <v>72</v>
      </c>
      <c r="H18">
        <v>0</v>
      </c>
      <c r="J18">
        <v>0</v>
      </c>
      <c r="K18" t="s">
        <v>73</v>
      </c>
      <c r="L18">
        <v>0</v>
      </c>
      <c r="M18">
        <v>7641004</v>
      </c>
      <c r="N18">
        <v>918</v>
      </c>
      <c r="O18" t="s">
        <v>84</v>
      </c>
      <c r="P18" t="s">
        <v>85</v>
      </c>
      <c r="R18">
        <v>500</v>
      </c>
      <c r="S18" t="s">
        <v>64</v>
      </c>
      <c r="T18">
        <v>9760168</v>
      </c>
      <c r="U18" t="s">
        <v>86</v>
      </c>
      <c r="V18">
        <v>1</v>
      </c>
      <c r="AD18" t="s">
        <v>76</v>
      </c>
      <c r="AE18" t="s">
        <v>77</v>
      </c>
      <c r="AF18">
        <v>0</v>
      </c>
      <c r="AG18" s="29" t="s">
        <v>64</v>
      </c>
      <c r="AH18" s="28">
        <v>2</v>
      </c>
      <c r="AI18">
        <v>-6315</v>
      </c>
    </row>
    <row r="19" spans="1:35" ht="12.75">
      <c r="A19" s="1">
        <v>18</v>
      </c>
      <c r="B19">
        <v>0</v>
      </c>
      <c r="C19">
        <v>1424067</v>
      </c>
      <c r="D19">
        <v>907</v>
      </c>
      <c r="E19" t="s">
        <v>87</v>
      </c>
      <c r="F19" t="s">
        <v>88</v>
      </c>
      <c r="H19">
        <v>584</v>
      </c>
      <c r="I19" t="s">
        <v>64</v>
      </c>
      <c r="J19">
        <v>9140235</v>
      </c>
      <c r="K19" t="s">
        <v>89</v>
      </c>
      <c r="L19">
        <v>1</v>
      </c>
      <c r="N19">
        <v>0</v>
      </c>
      <c r="O19" t="s">
        <v>72</v>
      </c>
      <c r="R19">
        <v>0</v>
      </c>
      <c r="T19">
        <v>0</v>
      </c>
      <c r="U19" t="s">
        <v>73</v>
      </c>
      <c r="V19">
        <v>0</v>
      </c>
      <c r="AD19" t="s">
        <v>76</v>
      </c>
      <c r="AE19" t="s">
        <v>77</v>
      </c>
      <c r="AF19">
        <v>0</v>
      </c>
      <c r="AG19" s="29" t="s">
        <v>64</v>
      </c>
      <c r="AH19" s="28">
        <v>2</v>
      </c>
      <c r="AI19">
        <v>-6316</v>
      </c>
    </row>
    <row r="20" spans="1:35" ht="12.75">
      <c r="A20" s="1">
        <v>19</v>
      </c>
      <c r="B20">
        <v>0</v>
      </c>
      <c r="D20">
        <v>0</v>
      </c>
      <c r="E20" t="s">
        <v>72</v>
      </c>
      <c r="H20">
        <v>0</v>
      </c>
      <c r="J20">
        <v>0</v>
      </c>
      <c r="K20" t="s">
        <v>73</v>
      </c>
      <c r="L20">
        <v>0</v>
      </c>
      <c r="M20">
        <v>7641349</v>
      </c>
      <c r="N20">
        <v>913</v>
      </c>
      <c r="O20" t="s">
        <v>98</v>
      </c>
      <c r="P20" t="s">
        <v>99</v>
      </c>
      <c r="R20">
        <v>512</v>
      </c>
      <c r="S20" t="s">
        <v>64</v>
      </c>
      <c r="T20">
        <v>9760004</v>
      </c>
      <c r="U20" t="s">
        <v>100</v>
      </c>
      <c r="V20">
        <v>1</v>
      </c>
      <c r="AD20" t="s">
        <v>76</v>
      </c>
      <c r="AE20" t="s">
        <v>77</v>
      </c>
      <c r="AF20">
        <v>0</v>
      </c>
      <c r="AG20" s="29" t="s">
        <v>64</v>
      </c>
      <c r="AH20" s="28">
        <v>2</v>
      </c>
      <c r="AI20">
        <v>-6317</v>
      </c>
    </row>
    <row r="21" spans="1:35" ht="12.75">
      <c r="A21" s="1">
        <v>20</v>
      </c>
      <c r="B21">
        <v>0</v>
      </c>
      <c r="C21">
        <v>5019974</v>
      </c>
      <c r="D21">
        <v>910</v>
      </c>
      <c r="E21" t="s">
        <v>103</v>
      </c>
      <c r="F21" t="s">
        <v>104</v>
      </c>
      <c r="H21">
        <v>538</v>
      </c>
      <c r="I21" t="s">
        <v>64</v>
      </c>
      <c r="J21">
        <v>9500117</v>
      </c>
      <c r="K21" t="s">
        <v>105</v>
      </c>
      <c r="L21">
        <v>1</v>
      </c>
      <c r="N21">
        <v>0</v>
      </c>
      <c r="O21" t="s">
        <v>72</v>
      </c>
      <c r="R21">
        <v>0</v>
      </c>
      <c r="T21">
        <v>0</v>
      </c>
      <c r="U21" t="s">
        <v>73</v>
      </c>
      <c r="V21">
        <v>0</v>
      </c>
      <c r="AD21" t="s">
        <v>76</v>
      </c>
      <c r="AE21" t="s">
        <v>77</v>
      </c>
      <c r="AF21">
        <v>0</v>
      </c>
      <c r="AG21" s="29" t="s">
        <v>64</v>
      </c>
      <c r="AH21" s="28">
        <v>2</v>
      </c>
      <c r="AI21">
        <v>-6318</v>
      </c>
    </row>
    <row r="22" spans="1:35" ht="12.75">
      <c r="A22" s="1">
        <v>21</v>
      </c>
      <c r="B22">
        <v>0</v>
      </c>
      <c r="C22">
        <v>7641004</v>
      </c>
      <c r="D22">
        <v>918</v>
      </c>
      <c r="E22" t="s">
        <v>84</v>
      </c>
      <c r="F22" t="s">
        <v>85</v>
      </c>
      <c r="H22">
        <v>500</v>
      </c>
      <c r="I22" t="s">
        <v>64</v>
      </c>
      <c r="J22">
        <v>9760168</v>
      </c>
      <c r="K22" t="s">
        <v>86</v>
      </c>
      <c r="L22">
        <v>0</v>
      </c>
      <c r="M22">
        <v>1424067</v>
      </c>
      <c r="N22">
        <v>907</v>
      </c>
      <c r="O22" t="s">
        <v>87</v>
      </c>
      <c r="P22" t="s">
        <v>88</v>
      </c>
      <c r="R22">
        <v>584</v>
      </c>
      <c r="S22" t="s">
        <v>64</v>
      </c>
      <c r="T22">
        <v>9140235</v>
      </c>
      <c r="U22" t="s">
        <v>89</v>
      </c>
      <c r="V22">
        <v>1</v>
      </c>
      <c r="AD22" t="s">
        <v>76</v>
      </c>
      <c r="AE22" t="s">
        <v>77</v>
      </c>
      <c r="AF22">
        <v>5</v>
      </c>
      <c r="AG22" s="29">
        <v>0.6458333333333334</v>
      </c>
      <c r="AH22" s="28">
        <v>43114</v>
      </c>
      <c r="AI22">
        <v>-6323</v>
      </c>
    </row>
    <row r="23" spans="1:35" ht="12.75">
      <c r="A23" s="1">
        <v>22</v>
      </c>
      <c r="B23">
        <v>0</v>
      </c>
      <c r="C23">
        <v>7641349</v>
      </c>
      <c r="D23">
        <v>913</v>
      </c>
      <c r="E23" t="s">
        <v>98</v>
      </c>
      <c r="F23" t="s">
        <v>99</v>
      </c>
      <c r="H23">
        <v>512</v>
      </c>
      <c r="I23" t="s">
        <v>64</v>
      </c>
      <c r="J23">
        <v>9760004</v>
      </c>
      <c r="K23" t="s">
        <v>100</v>
      </c>
      <c r="L23">
        <v>0</v>
      </c>
      <c r="M23">
        <v>5019974</v>
      </c>
      <c r="N23">
        <v>910</v>
      </c>
      <c r="O23" t="s">
        <v>103</v>
      </c>
      <c r="P23" t="s">
        <v>104</v>
      </c>
      <c r="R23">
        <v>538</v>
      </c>
      <c r="S23" t="s">
        <v>64</v>
      </c>
      <c r="T23">
        <v>9500117</v>
      </c>
      <c r="U23" t="s">
        <v>105</v>
      </c>
      <c r="V23">
        <v>1</v>
      </c>
      <c r="AD23" t="s">
        <v>76</v>
      </c>
      <c r="AE23" t="s">
        <v>77</v>
      </c>
      <c r="AF23">
        <v>6</v>
      </c>
      <c r="AG23" s="29">
        <v>0.6458333333333334</v>
      </c>
      <c r="AH23" s="28">
        <v>43114</v>
      </c>
      <c r="AI23">
        <v>-6324</v>
      </c>
    </row>
    <row r="24" spans="1:35" ht="12.75">
      <c r="A24" s="1">
        <v>23</v>
      </c>
      <c r="B24">
        <v>0</v>
      </c>
      <c r="D24">
        <v>0</v>
      </c>
      <c r="E24" t="s">
        <v>72</v>
      </c>
      <c r="H24">
        <v>0</v>
      </c>
      <c r="J24">
        <v>0</v>
      </c>
      <c r="K24" t="s">
        <v>73</v>
      </c>
      <c r="L24">
        <v>0</v>
      </c>
      <c r="N24">
        <v>0</v>
      </c>
      <c r="O24" t="s">
        <v>72</v>
      </c>
      <c r="R24">
        <v>0</v>
      </c>
      <c r="T24">
        <v>0</v>
      </c>
      <c r="U24" t="s">
        <v>73</v>
      </c>
      <c r="V24">
        <v>0</v>
      </c>
      <c r="AD24" t="s">
        <v>76</v>
      </c>
      <c r="AE24" t="s">
        <v>77</v>
      </c>
      <c r="AF24">
        <v>0</v>
      </c>
      <c r="AG24" s="29" t="s">
        <v>64</v>
      </c>
      <c r="AH24" s="28">
        <v>2</v>
      </c>
      <c r="AI24">
        <v>-6325</v>
      </c>
    </row>
    <row r="25" spans="1:35" ht="12.75">
      <c r="A25" s="1">
        <v>24</v>
      </c>
      <c r="B25">
        <v>0</v>
      </c>
      <c r="D25">
        <v>0</v>
      </c>
      <c r="E25" t="s">
        <v>72</v>
      </c>
      <c r="H25">
        <v>0</v>
      </c>
      <c r="J25">
        <v>0</v>
      </c>
      <c r="K25" t="s">
        <v>73</v>
      </c>
      <c r="L25">
        <v>0</v>
      </c>
      <c r="N25">
        <v>0</v>
      </c>
      <c r="O25" t="s">
        <v>72</v>
      </c>
      <c r="R25">
        <v>0</v>
      </c>
      <c r="T25">
        <v>0</v>
      </c>
      <c r="U25" t="s">
        <v>73</v>
      </c>
      <c r="V25">
        <v>0</v>
      </c>
      <c r="AD25" t="s">
        <v>76</v>
      </c>
      <c r="AE25" t="s">
        <v>77</v>
      </c>
      <c r="AF25">
        <v>0</v>
      </c>
      <c r="AG25" s="29" t="s">
        <v>64</v>
      </c>
      <c r="AH25" s="28">
        <v>2</v>
      </c>
      <c r="AI25">
        <v>-6326</v>
      </c>
    </row>
    <row r="26" spans="1:35" ht="12.75">
      <c r="A26" s="1">
        <v>25</v>
      </c>
      <c r="B26">
        <v>0</v>
      </c>
      <c r="C26">
        <v>5019649</v>
      </c>
      <c r="D26">
        <v>905</v>
      </c>
      <c r="E26" t="s">
        <v>78</v>
      </c>
      <c r="F26" t="s">
        <v>79</v>
      </c>
      <c r="H26">
        <v>759</v>
      </c>
      <c r="I26" t="s">
        <v>64</v>
      </c>
      <c r="J26">
        <v>9500112</v>
      </c>
      <c r="K26" t="s">
        <v>80</v>
      </c>
      <c r="L26">
        <v>1</v>
      </c>
      <c r="M26">
        <v>5019873</v>
      </c>
      <c r="N26">
        <v>901</v>
      </c>
      <c r="O26" t="s">
        <v>106</v>
      </c>
      <c r="P26" t="s">
        <v>107</v>
      </c>
      <c r="R26">
        <v>558</v>
      </c>
      <c r="S26" t="s">
        <v>64</v>
      </c>
      <c r="T26">
        <v>9500013</v>
      </c>
      <c r="U26" t="s">
        <v>108</v>
      </c>
      <c r="V26">
        <v>0</v>
      </c>
      <c r="AD26" t="s">
        <v>76</v>
      </c>
      <c r="AE26" t="s">
        <v>77</v>
      </c>
      <c r="AF26">
        <v>3</v>
      </c>
      <c r="AG26" s="29">
        <v>0.6875</v>
      </c>
      <c r="AH26" s="28">
        <v>43114</v>
      </c>
      <c r="AI26">
        <v>-6329</v>
      </c>
    </row>
    <row r="27" spans="1:35" ht="12.75">
      <c r="A27" s="1">
        <v>26</v>
      </c>
      <c r="B27">
        <v>0</v>
      </c>
      <c r="C27">
        <v>5020766</v>
      </c>
      <c r="D27">
        <v>909</v>
      </c>
      <c r="E27" t="s">
        <v>90</v>
      </c>
      <c r="F27" t="s">
        <v>91</v>
      </c>
      <c r="H27">
        <v>567</v>
      </c>
      <c r="I27" t="s">
        <v>64</v>
      </c>
      <c r="J27">
        <v>9500112</v>
      </c>
      <c r="K27" t="s">
        <v>80</v>
      </c>
      <c r="L27">
        <v>0</v>
      </c>
      <c r="M27">
        <v>5019145</v>
      </c>
      <c r="N27">
        <v>914</v>
      </c>
      <c r="O27" t="s">
        <v>95</v>
      </c>
      <c r="P27" t="s">
        <v>96</v>
      </c>
      <c r="R27">
        <v>639</v>
      </c>
      <c r="S27" t="s">
        <v>64</v>
      </c>
      <c r="T27">
        <v>9500131</v>
      </c>
      <c r="U27" t="s">
        <v>97</v>
      </c>
      <c r="V27">
        <v>1</v>
      </c>
      <c r="AD27" t="s">
        <v>76</v>
      </c>
      <c r="AE27" t="s">
        <v>77</v>
      </c>
      <c r="AF27">
        <v>4</v>
      </c>
      <c r="AG27" s="29">
        <v>0.6875</v>
      </c>
      <c r="AH27" s="28">
        <v>43114</v>
      </c>
      <c r="AI27">
        <v>-6330</v>
      </c>
    </row>
    <row r="28" spans="1:35" ht="12.75">
      <c r="A28" s="1">
        <v>27</v>
      </c>
      <c r="B28">
        <v>0</v>
      </c>
      <c r="C28">
        <v>1424067</v>
      </c>
      <c r="D28">
        <v>907</v>
      </c>
      <c r="E28" t="s">
        <v>87</v>
      </c>
      <c r="F28" t="s">
        <v>88</v>
      </c>
      <c r="H28">
        <v>584</v>
      </c>
      <c r="I28" t="s">
        <v>64</v>
      </c>
      <c r="J28">
        <v>9140235</v>
      </c>
      <c r="K28" t="s">
        <v>89</v>
      </c>
      <c r="L28">
        <v>0</v>
      </c>
      <c r="M28">
        <v>5019974</v>
      </c>
      <c r="N28">
        <v>910</v>
      </c>
      <c r="O28" t="s">
        <v>103</v>
      </c>
      <c r="P28" t="s">
        <v>104</v>
      </c>
      <c r="R28">
        <v>538</v>
      </c>
      <c r="S28" t="s">
        <v>64</v>
      </c>
      <c r="T28">
        <v>9500117</v>
      </c>
      <c r="U28" t="s">
        <v>105</v>
      </c>
      <c r="V28">
        <v>1</v>
      </c>
      <c r="AD28" t="s">
        <v>76</v>
      </c>
      <c r="AE28" t="s">
        <v>77</v>
      </c>
      <c r="AF28">
        <v>5</v>
      </c>
      <c r="AG28" s="29">
        <v>0.6875</v>
      </c>
      <c r="AH28" s="28">
        <v>43114</v>
      </c>
      <c r="AI28">
        <v>-6331</v>
      </c>
    </row>
    <row r="29" spans="1:35" ht="12.75">
      <c r="A29" s="1">
        <v>28</v>
      </c>
      <c r="B29">
        <v>0</v>
      </c>
      <c r="C29">
        <v>7641004</v>
      </c>
      <c r="D29">
        <v>918</v>
      </c>
      <c r="E29" t="s">
        <v>84</v>
      </c>
      <c r="F29" t="s">
        <v>85</v>
      </c>
      <c r="H29">
        <v>500</v>
      </c>
      <c r="I29" t="s">
        <v>64</v>
      </c>
      <c r="J29">
        <v>9760168</v>
      </c>
      <c r="K29" t="s">
        <v>86</v>
      </c>
      <c r="L29">
        <v>1</v>
      </c>
      <c r="M29">
        <v>7641349</v>
      </c>
      <c r="N29">
        <v>913</v>
      </c>
      <c r="O29" t="s">
        <v>98</v>
      </c>
      <c r="P29" t="s">
        <v>99</v>
      </c>
      <c r="R29">
        <v>512</v>
      </c>
      <c r="S29" t="s">
        <v>64</v>
      </c>
      <c r="T29">
        <v>9760004</v>
      </c>
      <c r="U29" t="s">
        <v>100</v>
      </c>
      <c r="V29">
        <v>0</v>
      </c>
      <c r="AD29" t="s">
        <v>76</v>
      </c>
      <c r="AE29" t="s">
        <v>77</v>
      </c>
      <c r="AF29">
        <v>6</v>
      </c>
      <c r="AG29" s="29">
        <v>0.6875</v>
      </c>
      <c r="AH29" s="28">
        <v>43114</v>
      </c>
      <c r="AI29">
        <v>-6332</v>
      </c>
    </row>
    <row r="30" spans="1:35" ht="12.75">
      <c r="A30" s="1">
        <v>29</v>
      </c>
      <c r="B30">
        <v>0</v>
      </c>
      <c r="D30">
        <v>0</v>
      </c>
      <c r="E30" t="s">
        <v>72</v>
      </c>
      <c r="H30">
        <v>0</v>
      </c>
      <c r="J30">
        <v>0</v>
      </c>
      <c r="K30" t="s">
        <v>73</v>
      </c>
      <c r="L30">
        <v>0</v>
      </c>
      <c r="N30">
        <v>0</v>
      </c>
      <c r="O30" t="s">
        <v>72</v>
      </c>
      <c r="R30">
        <v>0</v>
      </c>
      <c r="T30">
        <v>0</v>
      </c>
      <c r="U30" t="s">
        <v>73</v>
      </c>
      <c r="V30">
        <v>0</v>
      </c>
      <c r="AD30" t="s">
        <v>76</v>
      </c>
      <c r="AE30" t="s">
        <v>77</v>
      </c>
      <c r="AF30">
        <v>0</v>
      </c>
      <c r="AG30" s="29" t="s">
        <v>64</v>
      </c>
      <c r="AH30" s="28">
        <v>2</v>
      </c>
      <c r="AI30">
        <v>-6333</v>
      </c>
    </row>
    <row r="31" spans="1:35" ht="12.75">
      <c r="A31" s="1">
        <v>30</v>
      </c>
      <c r="B31">
        <v>0</v>
      </c>
      <c r="D31">
        <v>0</v>
      </c>
      <c r="E31" t="s">
        <v>72</v>
      </c>
      <c r="H31">
        <v>0</v>
      </c>
      <c r="J31">
        <v>0</v>
      </c>
      <c r="K31" t="s">
        <v>73</v>
      </c>
      <c r="L31">
        <v>0</v>
      </c>
      <c r="N31">
        <v>0</v>
      </c>
      <c r="O31" t="s">
        <v>72</v>
      </c>
      <c r="R31">
        <v>0</v>
      </c>
      <c r="T31">
        <v>0</v>
      </c>
      <c r="U31" t="s">
        <v>73</v>
      </c>
      <c r="V31">
        <v>0</v>
      </c>
      <c r="AD31" t="s">
        <v>76</v>
      </c>
      <c r="AE31" t="s">
        <v>77</v>
      </c>
      <c r="AF31">
        <v>0</v>
      </c>
      <c r="AG31" s="29" t="s">
        <v>64</v>
      </c>
      <c r="AH31" s="28">
        <v>2</v>
      </c>
      <c r="AI31">
        <v>-6334</v>
      </c>
    </row>
    <row r="32" spans="1:35" ht="12.75">
      <c r="A32" s="1">
        <v>31</v>
      </c>
      <c r="B32">
        <v>0</v>
      </c>
      <c r="C32">
        <v>5019649</v>
      </c>
      <c r="D32">
        <v>905</v>
      </c>
      <c r="E32" t="s">
        <v>78</v>
      </c>
      <c r="F32" t="s">
        <v>79</v>
      </c>
      <c r="H32">
        <v>759</v>
      </c>
      <c r="I32" t="s">
        <v>64</v>
      </c>
      <c r="J32">
        <v>9500112</v>
      </c>
      <c r="K32" t="s">
        <v>80</v>
      </c>
      <c r="L32">
        <v>1</v>
      </c>
      <c r="M32">
        <v>5020766</v>
      </c>
      <c r="N32">
        <v>909</v>
      </c>
      <c r="O32" t="s">
        <v>90</v>
      </c>
      <c r="P32" t="s">
        <v>91</v>
      </c>
      <c r="R32">
        <v>567</v>
      </c>
      <c r="S32" t="s">
        <v>64</v>
      </c>
      <c r="T32">
        <v>9500112</v>
      </c>
      <c r="U32" t="s">
        <v>80</v>
      </c>
      <c r="V32">
        <v>0</v>
      </c>
      <c r="AD32" t="s">
        <v>76</v>
      </c>
      <c r="AE32" t="s">
        <v>77</v>
      </c>
      <c r="AF32">
        <v>3</v>
      </c>
      <c r="AG32" s="29">
        <v>0.6458333333333334</v>
      </c>
      <c r="AH32" s="28">
        <v>43114</v>
      </c>
      <c r="AI32">
        <v>-6321</v>
      </c>
    </row>
    <row r="33" spans="1:35" ht="12.75">
      <c r="A33" s="1">
        <v>32</v>
      </c>
      <c r="B33">
        <v>0</v>
      </c>
      <c r="C33">
        <v>5019145</v>
      </c>
      <c r="D33">
        <v>914</v>
      </c>
      <c r="E33" t="s">
        <v>95</v>
      </c>
      <c r="F33" t="s">
        <v>96</v>
      </c>
      <c r="H33">
        <v>639</v>
      </c>
      <c r="I33" t="s">
        <v>64</v>
      </c>
      <c r="J33">
        <v>9500131</v>
      </c>
      <c r="K33" t="s">
        <v>97</v>
      </c>
      <c r="L33">
        <v>0</v>
      </c>
      <c r="M33">
        <v>5019873</v>
      </c>
      <c r="N33">
        <v>901</v>
      </c>
      <c r="O33" t="s">
        <v>106</v>
      </c>
      <c r="P33" t="s">
        <v>107</v>
      </c>
      <c r="R33">
        <v>558</v>
      </c>
      <c r="S33" t="s">
        <v>64</v>
      </c>
      <c r="T33">
        <v>9500013</v>
      </c>
      <c r="U33" t="s">
        <v>108</v>
      </c>
      <c r="V33">
        <v>1</v>
      </c>
      <c r="AD33" t="s">
        <v>76</v>
      </c>
      <c r="AE33" t="s">
        <v>77</v>
      </c>
      <c r="AF33">
        <v>4</v>
      </c>
      <c r="AG33" s="29">
        <v>0.6458333333333334</v>
      </c>
      <c r="AH33" s="28">
        <v>43114</v>
      </c>
      <c r="AI33">
        <v>-6322</v>
      </c>
    </row>
  </sheetData>
  <sheetProtection/>
  <autoFilter ref="A1:AI33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74</v>
      </c>
    </row>
    <row r="2" spans="1:2" ht="12.75">
      <c r="A2" t="s">
        <v>1</v>
      </c>
      <c r="B2" s="207" t="s">
        <v>75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9"/>
  <sheetViews>
    <sheetView showGridLines="0" zoomScale="75" zoomScaleNormal="75" zoomScalePageLayoutView="0" workbookViewId="0" topLeftCell="A51">
      <selection activeCell="A1" sqref="A1"/>
    </sheetView>
  </sheetViews>
  <sheetFormatPr defaultColWidth="10.28125" defaultRowHeight="12.75"/>
  <cols>
    <col min="1" max="1" width="3.7109375" style="40" customWidth="1"/>
    <col min="2" max="4" width="3.7109375" style="46" customWidth="1"/>
    <col min="5" max="5" width="3.7109375" style="144" customWidth="1"/>
    <col min="6" max="7" width="3.7109375" style="46" customWidth="1"/>
    <col min="8" max="8" width="3.7109375" style="144" customWidth="1"/>
    <col min="9" max="12" width="3.7109375" style="46" customWidth="1"/>
    <col min="13" max="13" width="3.7109375" style="144" customWidth="1"/>
    <col min="14" max="15" width="3.7109375" style="46" customWidth="1"/>
    <col min="16" max="16" width="3.7109375" style="144" customWidth="1"/>
    <col min="17" max="20" width="3.7109375" style="46" customWidth="1"/>
    <col min="21" max="21" width="3.7109375" style="144" customWidth="1"/>
    <col min="22" max="23" width="3.7109375" style="46" customWidth="1"/>
    <col min="24" max="24" width="3.7109375" style="144" customWidth="1"/>
    <col min="25" max="28" width="3.7109375" style="46" customWidth="1"/>
    <col min="29" max="29" width="3.7109375" style="144" customWidth="1"/>
    <col min="30" max="31" width="3.7109375" style="46" customWidth="1"/>
    <col min="32" max="32" width="3.7109375" style="144" customWidth="1"/>
    <col min="33" max="41" width="3.7109375" style="46" customWidth="1"/>
    <col min="42" max="42" width="6.28125" style="46" bestFit="1" customWidth="1"/>
    <col min="43" max="43" width="5.7109375" style="46" customWidth="1"/>
    <col min="44" max="44" width="3.7109375" style="46" customWidth="1"/>
    <col min="45" max="45" width="8.7109375" style="46" customWidth="1"/>
    <col min="46" max="46" width="6.7109375" style="46" customWidth="1"/>
    <col min="47" max="47" width="3.7109375" style="48" customWidth="1"/>
    <col min="48" max="58" width="10.28125" style="46" customWidth="1"/>
    <col min="59" max="59" width="5.7109375" style="46" customWidth="1"/>
    <col min="60" max="16384" width="10.28125" style="46" customWidth="1"/>
  </cols>
  <sheetData>
    <row r="1" spans="2:47" ht="15.75" customHeight="1">
      <c r="B1" s="41"/>
      <c r="C1" s="42"/>
      <c r="D1" s="42"/>
      <c r="E1" s="42"/>
      <c r="F1" s="42"/>
      <c r="G1" s="42"/>
      <c r="H1" s="42"/>
      <c r="I1" s="43"/>
      <c r="J1" s="41"/>
      <c r="K1" s="42"/>
      <c r="L1" s="42"/>
      <c r="M1" s="42"/>
      <c r="N1" s="42"/>
      <c r="O1" s="42"/>
      <c r="P1" s="42"/>
      <c r="Q1" s="42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214"/>
      <c r="AI1" s="214"/>
      <c r="AJ1" s="214"/>
      <c r="AK1" s="214"/>
      <c r="AL1" s="214"/>
      <c r="AM1" s="214"/>
      <c r="AN1" s="214"/>
      <c r="AO1" s="214"/>
      <c r="AP1" s="44"/>
      <c r="AQ1" s="44"/>
      <c r="AR1" s="44"/>
      <c r="AS1" s="44"/>
      <c r="AT1" s="44"/>
      <c r="AU1" s="45"/>
    </row>
    <row r="2" spans="2:46" ht="15.75" customHeight="1">
      <c r="B2" s="47" t="s">
        <v>57</v>
      </c>
      <c r="C2" s="47"/>
      <c r="D2" s="47"/>
      <c r="E2" s="47"/>
      <c r="F2" s="47"/>
      <c r="G2" s="47"/>
      <c r="H2" s="47"/>
      <c r="I2" s="47"/>
      <c r="J2" s="47" t="s">
        <v>58</v>
      </c>
      <c r="K2" s="47"/>
      <c r="L2" s="47"/>
      <c r="M2" s="47"/>
      <c r="N2" s="47"/>
      <c r="O2" s="47"/>
      <c r="P2" s="47"/>
      <c r="Q2" s="47"/>
      <c r="R2" s="47" t="s">
        <v>59</v>
      </c>
      <c r="S2" s="47"/>
      <c r="T2" s="47"/>
      <c r="U2" s="47"/>
      <c r="V2" s="47"/>
      <c r="W2" s="47"/>
      <c r="X2" s="47"/>
      <c r="Y2" s="47"/>
      <c r="Z2" s="47" t="s">
        <v>0</v>
      </c>
      <c r="AA2" s="47"/>
      <c r="AB2" s="47"/>
      <c r="AC2" s="47"/>
      <c r="AD2" s="47"/>
      <c r="AE2" s="47"/>
      <c r="AF2" s="47"/>
      <c r="AG2" s="47"/>
      <c r="AH2" s="212"/>
      <c r="AI2" s="212"/>
      <c r="AJ2" s="212"/>
      <c r="AK2" s="212"/>
      <c r="AL2" s="212"/>
      <c r="AM2" s="212"/>
      <c r="AN2" s="212"/>
      <c r="AO2" s="212"/>
      <c r="AP2" s="37"/>
      <c r="AQ2" s="37"/>
      <c r="AR2" s="37"/>
      <c r="AS2" s="37"/>
      <c r="AT2" s="37"/>
    </row>
    <row r="3" spans="2:46" ht="15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ht="12" customHeight="1">
      <c r="A4" s="40">
        <v>1</v>
      </c>
      <c r="B4" s="49">
        <f>IF(VLOOKUP(B6,NP,4,FALSE)=0,"",VLOOKUP(B6,NP,4,FALSE))</f>
        <v>905</v>
      </c>
      <c r="C4" s="50" t="str">
        <f>IF(B4="","",CONCATENATE(VLOOKUP(B6,NP,5,FALSE),"  ",VLOOKUP(B6,NP,6,FALSE)))</f>
        <v>HUBERT  Evan</v>
      </c>
      <c r="D4" s="50"/>
      <c r="E4" s="164"/>
      <c r="F4" s="50"/>
      <c r="G4" s="50"/>
      <c r="H4" s="164"/>
      <c r="I4" s="50"/>
      <c r="J4" s="51"/>
      <c r="K4" s="51"/>
      <c r="L4" s="51"/>
      <c r="M4" s="184"/>
      <c r="N4" s="51"/>
      <c r="O4" s="51"/>
      <c r="P4" s="184"/>
      <c r="Q4" s="51"/>
      <c r="R4" s="51"/>
      <c r="S4" s="51"/>
      <c r="T4" s="51"/>
      <c r="U4" s="184"/>
      <c r="V4" s="51"/>
      <c r="W4" s="51"/>
      <c r="X4" s="184"/>
      <c r="Y4" s="51"/>
      <c r="Z4" s="51"/>
      <c r="AA4" s="51"/>
      <c r="AB4" s="51"/>
      <c r="AC4" s="184"/>
      <c r="AD4" s="51"/>
      <c r="AE4" s="51"/>
      <c r="AF4" s="184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2:10" ht="12" customHeight="1">
      <c r="B5" s="52"/>
      <c r="C5" s="53" t="str">
        <f>IF(B4="","",CONCATENATE(VLOOKUP(B6,NP,8,FALSE)," pts - ",VLOOKUP(B6,NP,11,FALSE)))</f>
        <v>759 pts - ST HILAIRE/PARI</v>
      </c>
      <c r="D5" s="53"/>
      <c r="E5" s="47"/>
      <c r="F5" s="53"/>
      <c r="G5" s="53"/>
      <c r="H5" s="47"/>
      <c r="I5" s="53"/>
      <c r="J5" s="54">
        <v>1</v>
      </c>
    </row>
    <row r="6" spans="2:17" ht="12" customHeight="1">
      <c r="B6" s="55">
        <v>1</v>
      </c>
      <c r="C6" s="56" t="s">
        <v>55</v>
      </c>
      <c r="D6" s="56"/>
      <c r="E6" s="171">
        <f>IF(VLOOKUP(B6,NP,32,FALSE)="","",IF(VLOOKUP(B6,NP,32,FALSE)=0,"",VLOOKUP(B6,NP,32,FALSE)))</f>
      </c>
      <c r="F6" s="57">
        <f>IF(VLOOKUP(B6,NP,33,FALSE)="","",IF(VLOOKUP(B6,NP,34,FALSE)=2,"",VLOOKUP(B6,NP,34,FALSE)))</f>
      </c>
      <c r="G6" s="57"/>
      <c r="H6" s="182" t="str">
        <f>IF(VLOOKUP(B6,NP,33,FALSE)="","",IF(VLOOKUP(B6,NP,33,FALSE)=0,"",VLOOKUP(B6,NP,33,FALSE)))</f>
        <v> </v>
      </c>
      <c r="I6" s="58"/>
      <c r="J6" s="59">
        <f>IF(VLOOKUP(J9,NP,4,FALSE)=0,"",VLOOKUP(J9,NP,4,FALSE))</f>
        <v>905</v>
      </c>
      <c r="K6" s="50" t="str">
        <f>IF(J6="","",CONCATENATE(VLOOKUP(J9,NP,5,FALSE),"  ",VLOOKUP(J9,NP,6,FALSE)))</f>
        <v>HUBERT  Evan</v>
      </c>
      <c r="L6" s="50"/>
      <c r="M6" s="164"/>
      <c r="N6" s="50"/>
      <c r="O6" s="50"/>
      <c r="P6" s="164"/>
      <c r="Q6" s="50"/>
    </row>
    <row r="7" spans="2:18" ht="12" customHeight="1">
      <c r="B7" s="3"/>
      <c r="C7" s="2"/>
      <c r="D7" s="2"/>
      <c r="E7" s="172"/>
      <c r="F7" s="2"/>
      <c r="G7" s="2"/>
      <c r="H7" s="172"/>
      <c r="I7" s="60"/>
      <c r="J7" s="61"/>
      <c r="K7" s="53" t="str">
        <f>IF(J6="","",CONCATENATE(VLOOKUP(J9,NP,8,FALSE)," pts - ",VLOOKUP(J9,NP,11,FALSE)))</f>
        <v>759 pts - ST HILAIRE/PARI</v>
      </c>
      <c r="L7" s="53"/>
      <c r="M7" s="47"/>
      <c r="N7" s="53"/>
      <c r="O7" s="53"/>
      <c r="P7" s="47"/>
      <c r="Q7" s="53"/>
      <c r="R7" s="62"/>
    </row>
    <row r="8" spans="1:18" ht="12" customHeight="1">
      <c r="A8" s="40">
        <v>16</v>
      </c>
      <c r="B8" s="49">
        <f>IF(VLOOKUP(B6,NP,14,FALSE)=0,"",VLOOKUP(B6,NP,14,FALSE))</f>
      </c>
      <c r="C8" s="50">
        <f>IF(B8="","",CONCATENATE(VLOOKUP(B6,NP,15,FALSE),"  ",VLOOKUP(B6,NP,16,FALSE)))</f>
      </c>
      <c r="D8" s="4"/>
      <c r="E8" s="173"/>
      <c r="F8" s="4"/>
      <c r="G8" s="4"/>
      <c r="H8" s="173"/>
      <c r="I8" s="5"/>
      <c r="J8" s="63"/>
      <c r="K8" s="64">
        <f>IF(J6="","",CONCATENATE(IF(VLOOKUP(B6,NP,23,FALSE)="","",IF(VLOOKUP(B6,NP,12,FALSE)=1,VLOOKUP(B6,NP,23,FALSE),-VLOOKUP(B6,NP,23,FALSE))),IF(VLOOKUP(B6,NP,24,FALSE)="","",CONCATENATE(" / ",IF(VLOOKUP(B6,NP,12,FALSE)=1,VLOOKUP(B6,NP,24,FALSE),-VLOOKUP(B6,NP,24,FALSE)))),IF(VLOOKUP(B6,NP,25,FALSE)="","",CONCATENATE(" / ",IF(VLOOKUP(B6,NP,12,FALSE)=1,VLOOKUP(B6,NP,25,FALSE),-VLOOKUP(B6,NP,25,FALSE)))),IF(VLOOKUP(B6,NP,26,FALSE)="","",CONCATENATE(" / ",IF(VLOOKUP(B6,NP,12,FALSE)=1,VLOOKUP(B6,NP,26,FALSE),-VLOOKUP(B6,NP,26,FALSE)))),IF(VLOOKUP(B6,NP,27,FALSE)="","",CONCATENATE(" / ",IF(VLOOKUP(B6,NP,12,FALSE)=1,VLOOKUP(B6,NP,27,FALSE),-VLOOKUP(B6,NP,27,FALSE)))),IF(VLOOKUP(B6,NP,28)="","",CONCATENATE(" / ",IF(VLOOKUP(B6,NP,12)=1,VLOOKUP(B6,NP,28),-VLOOKUP(B6,NP,28)))),IF(VLOOKUP(B6,NP,29)="","",CONCATENATE(" / ",IF(VLOOKUP(B6,NP,12)=1,VLOOKUP(B6,NP,29),-VLOOKUP(B6,NP,29))))))</f>
      </c>
      <c r="L8" s="64"/>
      <c r="M8" s="185"/>
      <c r="N8" s="64"/>
      <c r="O8" s="64"/>
      <c r="P8" s="185"/>
      <c r="Q8" s="64"/>
      <c r="R8" s="54">
        <v>1</v>
      </c>
    </row>
    <row r="9" spans="2:25" ht="12" customHeight="1">
      <c r="B9" s="3"/>
      <c r="C9" s="53">
        <f>IF(B8="","",CONCATENATE(VLOOKUP(B6,NP,18,FALSE)," pts - ",VLOOKUP(B6,NP,21,FALSE)))</f>
      </c>
      <c r="D9" s="53"/>
      <c r="E9" s="47"/>
      <c r="F9" s="53"/>
      <c r="G9" s="53"/>
      <c r="H9" s="47"/>
      <c r="I9" s="53"/>
      <c r="J9" s="27">
        <v>9</v>
      </c>
      <c r="K9" s="56" t="s">
        <v>55</v>
      </c>
      <c r="L9" s="56"/>
      <c r="M9" s="171">
        <f>IF(VLOOKUP(J9,NP,32,FALSE)="","",IF(VLOOKUP(J9,NP,32,FALSE)=0,"",VLOOKUP(J9,NP,32,FALSE)))</f>
        <v>1</v>
      </c>
      <c r="N9" s="57">
        <f>IF(VLOOKUP(J9,NP,33,FALSE)="","",IF(VLOOKUP(J9,NP,34,FALSE)=2,"",VLOOKUP(J9,NP,34,FALSE)))</f>
        <v>43114</v>
      </c>
      <c r="O9" s="57"/>
      <c r="P9" s="182">
        <f>IF(VLOOKUP(J9,NP,33,FALSE)="","",IF(VLOOKUP(J9,NP,33,FALSE)=0,"",VLOOKUP(J9,NP,33,FALSE)))</f>
        <v>0.5833333333333334</v>
      </c>
      <c r="Q9" s="58"/>
      <c r="R9" s="59">
        <f>IF(VLOOKUP(R15,NP,4,FALSE)=0,"",VLOOKUP(R15,NP,4,FALSE))</f>
        <v>912</v>
      </c>
      <c r="S9" s="50" t="str">
        <f>IF(R9="","",CONCATENATE(VLOOKUP(R15,NP,5,FALSE),"  ",VLOOKUP(R15,NP,6,FALSE)))</f>
        <v>DUHAMEL BREMONT  Rowan</v>
      </c>
      <c r="T9" s="50"/>
      <c r="U9" s="164"/>
      <c r="V9" s="50"/>
      <c r="W9" s="50"/>
      <c r="X9" s="164"/>
      <c r="Y9" s="50"/>
    </row>
    <row r="10" spans="1:26" ht="12" customHeight="1">
      <c r="A10" s="40">
        <v>9</v>
      </c>
      <c r="B10" s="49">
        <f>IF(VLOOKUP(B12,NP,4,FALSE)=0,"",VLOOKUP(B12,NP,4,FALSE))</f>
        <v>912</v>
      </c>
      <c r="C10" s="50" t="str">
        <f>IF(B10="","",CONCATENATE(VLOOKUP(B12,NP,5,FALSE),"  ",VLOOKUP(B12,NP,6,FALSE)))</f>
        <v>DUHAMEL BREMONT  Rowan</v>
      </c>
      <c r="D10" s="50"/>
      <c r="E10" s="164"/>
      <c r="F10" s="50"/>
      <c r="G10" s="50"/>
      <c r="H10" s="164"/>
      <c r="I10" s="50"/>
      <c r="J10" s="6"/>
      <c r="K10" s="7"/>
      <c r="L10" s="7"/>
      <c r="M10" s="186"/>
      <c r="N10" s="7"/>
      <c r="O10" s="7"/>
      <c r="P10" s="186"/>
      <c r="Q10" s="8"/>
      <c r="R10" s="61"/>
      <c r="S10" s="64" t="str">
        <f>IF(R9="","",CONCATENATE(VLOOKUP(R15,NP,8,FALSE)," pts - ",VLOOKUP(R15,NP,11,FALSE)))</f>
        <v>652 pts - EVREUX EC</v>
      </c>
      <c r="T10" s="64"/>
      <c r="U10" s="185"/>
      <c r="V10" s="64"/>
      <c r="W10" s="64"/>
      <c r="X10" s="185"/>
      <c r="Y10" s="64"/>
      <c r="Z10" s="62"/>
    </row>
    <row r="11" spans="2:26" ht="12" customHeight="1">
      <c r="B11" s="52"/>
      <c r="C11" s="53" t="str">
        <f>IF(B10="","",CONCATENATE(VLOOKUP(B12,NP,8,FALSE)," pts - ",VLOOKUP(B12,NP,11,FALSE)))</f>
        <v>652 pts - EVREUX EC</v>
      </c>
      <c r="D11" s="53"/>
      <c r="E11" s="47"/>
      <c r="F11" s="53"/>
      <c r="G11" s="53"/>
      <c r="H11" s="47"/>
      <c r="I11" s="53"/>
      <c r="J11" s="9"/>
      <c r="K11" s="2"/>
      <c r="L11" s="7"/>
      <c r="M11" s="186"/>
      <c r="N11" s="7"/>
      <c r="O11" s="7"/>
      <c r="P11" s="186"/>
      <c r="Q11" s="8"/>
      <c r="R11" s="63"/>
      <c r="S11" s="64">
        <f>IF(R9="","",CONCATENATE(IF(VLOOKUP(J9,NP,23,FALSE)="","",IF(VLOOKUP(J9,NP,12,FALSE)=1,VLOOKUP(J9,NP,23,FALSE),-VLOOKUP(J9,NP,23,FALSE))),IF(VLOOKUP(J9,NP,24,FALSE)="","",CONCATENATE(" / ",IF(VLOOKUP(J9,NP,12,FALSE)=1,VLOOKUP(J9,NP,24,FALSE),-VLOOKUP(J9,NP,24,FALSE)))),IF(VLOOKUP(J9,NP,25,FALSE)="","",CONCATENATE(" / ",IF(VLOOKUP(J9,NP,12,FALSE)=1,VLOOKUP(J9,NP,25,FALSE),-VLOOKUP(J9,NP,25,FALSE)))),IF(VLOOKUP(J9,NP,26,FALSE)="","",CONCATENATE(" / ",IF(VLOOKUP(J9,NP,12,FALSE)=1,VLOOKUP(J9,NP,26,FALSE),-VLOOKUP(J9,NP,26,FALSE)))),IF(VLOOKUP(J9,NP,27,FALSE)="","",CONCATENATE(" / ",IF(VLOOKUP(J9,NP,12,FALSE)=1,VLOOKUP(J9,NP,27,FALSE),-VLOOKUP(J9,NP,27,FALSE)))),IF(VLOOKUP(J9,NP,28)="","",CONCATENATE(" / ",IF(VLOOKUP(J9,NP,12)=1,VLOOKUP(J9,NP,28),-VLOOKUP(J9,NP,28)))),IF(VLOOKUP(J9,NP,29)="","",CONCATENATE(" / ",IF(VLOOKUP(J9,NP,12)=1,VLOOKUP(J9,NP,29),-VLOOKUP(J9,NP,29))))))</f>
      </c>
      <c r="T11" s="64"/>
      <c r="U11" s="185"/>
      <c r="V11" s="64"/>
      <c r="W11" s="64"/>
      <c r="X11" s="185"/>
      <c r="Y11" s="64"/>
      <c r="Z11" s="62"/>
    </row>
    <row r="12" spans="2:26" ht="12" customHeight="1">
      <c r="B12" s="55">
        <v>2</v>
      </c>
      <c r="C12" s="56" t="s">
        <v>55</v>
      </c>
      <c r="D12" s="56"/>
      <c r="E12" s="171">
        <f>IF(VLOOKUP(B12,NP,32,FALSE)="","",IF(VLOOKUP(B12,NP,32,FALSE)=0,"",VLOOKUP(B12,NP,32,FALSE)))</f>
        <v>1</v>
      </c>
      <c r="F12" s="57">
        <f>IF(VLOOKUP(B12,NP,33,FALSE)="","",IF(VLOOKUP(B12,NP,34,FALSE)=2,"",VLOOKUP(B12,NP,34,FALSE)))</f>
        <v>43114</v>
      </c>
      <c r="G12" s="57"/>
      <c r="H12" s="182">
        <f>IF(VLOOKUP(B12,NP,33,FALSE)="","",IF(VLOOKUP(B12,NP,33,FALSE)=0,"",VLOOKUP(B12,NP,33,FALSE)))</f>
        <v>0.5416666666666666</v>
      </c>
      <c r="I12" s="58"/>
      <c r="J12" s="59">
        <f>IF(VLOOKUP(J9,NP,14,FALSE)=0,"",VLOOKUP(J9,NP,14,FALSE))</f>
        <v>912</v>
      </c>
      <c r="K12" s="50" t="str">
        <f>IF(J12="","",CONCATENATE(VLOOKUP(J9,NP,15,FALSE),"  ",VLOOKUP(J9,NP,16,FALSE)))</f>
        <v>DUHAMEL BREMONT  Rowan</v>
      </c>
      <c r="L12" s="50"/>
      <c r="M12" s="164"/>
      <c r="N12" s="50"/>
      <c r="O12" s="50"/>
      <c r="P12" s="164"/>
      <c r="Q12" s="50"/>
      <c r="R12" s="62"/>
      <c r="Y12" s="33"/>
      <c r="Z12" s="62"/>
    </row>
    <row r="13" spans="2:26" ht="12" customHeight="1">
      <c r="B13" s="3"/>
      <c r="C13" s="2"/>
      <c r="D13" s="2"/>
      <c r="E13" s="172"/>
      <c r="F13" s="2"/>
      <c r="G13" s="2"/>
      <c r="H13" s="172"/>
      <c r="I13" s="60"/>
      <c r="J13" s="54">
        <v>8</v>
      </c>
      <c r="K13" s="65" t="str">
        <f>IF(J12="","",CONCATENATE(VLOOKUP(J9,NP,18,FALSE)," pts - ",VLOOKUP(J9,NP,21,FALSE)))</f>
        <v>652 pts - EVREUX EC</v>
      </c>
      <c r="L13" s="65"/>
      <c r="M13" s="187"/>
      <c r="N13" s="65"/>
      <c r="O13" s="65"/>
      <c r="P13" s="187"/>
      <c r="Q13" s="65"/>
      <c r="R13" s="33"/>
      <c r="Y13" s="33"/>
      <c r="Z13" s="62"/>
    </row>
    <row r="14" spans="1:26" ht="12" customHeight="1">
      <c r="A14" s="40">
        <v>8</v>
      </c>
      <c r="B14" s="49">
        <f>IF(VLOOKUP(B12,NP,14,FALSE)=0,"",VLOOKUP(B12,NP,14,FALSE))</f>
        <v>918</v>
      </c>
      <c r="C14" s="50" t="str">
        <f>IF(B14="","",CONCATENATE(VLOOKUP(B12,NP,15,FALSE),"  ",VLOOKUP(B12,NP,16,FALSE)))</f>
        <v>PINEL  Théo</v>
      </c>
      <c r="D14" s="4"/>
      <c r="E14" s="173"/>
      <c r="F14" s="4"/>
      <c r="G14" s="4"/>
      <c r="H14" s="173"/>
      <c r="I14" s="5"/>
      <c r="J14" s="63"/>
      <c r="K14" s="64">
        <f>IF(J12="","",CONCATENATE(IF(VLOOKUP(B12,NP,23,FALSE)="","",IF(VLOOKUP(B12,NP,12,FALSE)=1,VLOOKUP(B12,NP,23,FALSE),-VLOOKUP(B12,NP,23,FALSE))),IF(VLOOKUP(B12,NP,24,FALSE)="","",CONCATENATE(" / ",IF(VLOOKUP(B12,NP,12,FALSE)=1,VLOOKUP(B12,NP,24,FALSE),-VLOOKUP(B12,NP,24,FALSE)))),IF(VLOOKUP(B12,NP,25,FALSE)="","",CONCATENATE(" / ",IF(VLOOKUP(B12,NP,12,FALSE)=1,VLOOKUP(B12,NP,25,FALSE),-VLOOKUP(B12,NP,25,FALSE)))),IF(VLOOKUP(B12,NP,26,FALSE)="","",CONCATENATE(" / ",IF(VLOOKUP(B12,NP,12,FALSE)=1,VLOOKUP(B12,NP,26,FALSE),-VLOOKUP(B12,NP,26,FALSE)))),IF(VLOOKUP(B12,NP,27,FALSE)="","",CONCATENATE(" / ",IF(VLOOKUP(B12,NP,12,FALSE)=1,VLOOKUP(B12,NP,27,FALSE),-VLOOKUP(B12,NP,27,FALSE)))),IF(VLOOKUP(B12,NP,28)="","",CONCATENATE(" / ",IF(VLOOKUP(B12,NP,12)=1,VLOOKUP(B12,NP,28),-VLOOKUP(B12,NP,28)))),IF(VLOOKUP(B12,NP,29)="","",CONCATENATE(" / ",IF(VLOOKUP(B12,NP,12)=1,VLOOKUP(B12,NP,29),-VLOOKUP(B12,NP,29))))))</f>
      </c>
      <c r="L14" s="64"/>
      <c r="M14" s="185"/>
      <c r="N14" s="64"/>
      <c r="O14" s="64"/>
      <c r="P14" s="185"/>
      <c r="Q14" s="64"/>
      <c r="R14" s="33"/>
      <c r="Y14" s="33"/>
      <c r="Z14" s="54">
        <v>1</v>
      </c>
    </row>
    <row r="15" spans="2:33" ht="12" customHeight="1">
      <c r="B15" s="3"/>
      <c r="C15" s="53" t="str">
        <f>IF(B14="","",CONCATENATE(VLOOKUP(B12,NP,18,FALSE)," pts - ",VLOOKUP(B12,NP,21,FALSE)))</f>
        <v>500 pts - ENT ST PIERRE</v>
      </c>
      <c r="D15" s="53"/>
      <c r="E15" s="47"/>
      <c r="F15" s="53"/>
      <c r="G15" s="53"/>
      <c r="H15" s="47"/>
      <c r="I15" s="53"/>
      <c r="J15" s="10"/>
      <c r="K15" s="66"/>
      <c r="L15" s="66"/>
      <c r="M15" s="168"/>
      <c r="N15" s="11"/>
      <c r="O15" s="11"/>
      <c r="P15" s="168"/>
      <c r="Q15" s="66"/>
      <c r="R15" s="67">
        <v>13</v>
      </c>
      <c r="S15" s="56" t="s">
        <v>55</v>
      </c>
      <c r="T15" s="56"/>
      <c r="U15" s="171">
        <f>IF(VLOOKUP(R15,NP,32,FALSE)="","",IF(VLOOKUP(R15,NP,32,FALSE)=0,"",VLOOKUP(R15,NP,32,FALSE)))</f>
        <v>1</v>
      </c>
      <c r="V15" s="57">
        <f>IF(VLOOKUP(R15,NP,33,FALSE)="","",IF(VLOOKUP(R15,NP,34,FALSE)=2,"",VLOOKUP(R15,NP,34,FALSE)))</f>
        <v>43114</v>
      </c>
      <c r="W15" s="57"/>
      <c r="X15" s="182">
        <f>IF(VLOOKUP(R15,NP,33,FALSE)="","",IF(VLOOKUP(R15,NP,33,FALSE)=0,"",VLOOKUP(R15,NP,33,FALSE)))</f>
        <v>0.6458333333333334</v>
      </c>
      <c r="Y15" s="58"/>
      <c r="Z15" s="59">
        <f>IF(VLOOKUP(Z27,NP,4,FALSE)=0,"",VLOOKUP(Z27,NP,4,FALSE))</f>
        <v>904</v>
      </c>
      <c r="AA15" s="50" t="str">
        <f>IF(Z15="","",CONCATENATE(VLOOKUP(Z27,NP,5,FALSE),"  ",VLOOKUP(Z27,NP,6,FALSE)))</f>
        <v>SARRALANGUE  Noam</v>
      </c>
      <c r="AB15" s="50"/>
      <c r="AC15" s="164"/>
      <c r="AD15" s="50"/>
      <c r="AE15" s="50"/>
      <c r="AF15" s="164"/>
      <c r="AG15" s="50"/>
    </row>
    <row r="16" spans="1:34" ht="12" customHeight="1">
      <c r="A16" s="40">
        <v>5</v>
      </c>
      <c r="B16" s="49">
        <f>IF(VLOOKUP(B18,NP,4,FALSE)=0,"",VLOOKUP(B18,NP,4,FALSE))</f>
        <v>907</v>
      </c>
      <c r="C16" s="50" t="str">
        <f>IF(B16="","",CONCATENATE(VLOOKUP(B18,NP,5,FALSE),"  ",VLOOKUP(B18,NP,6,FALSE)))</f>
        <v>MORIN  Oscar</v>
      </c>
      <c r="D16" s="50"/>
      <c r="E16" s="164"/>
      <c r="F16" s="50"/>
      <c r="G16" s="50"/>
      <c r="H16" s="164"/>
      <c r="I16" s="50"/>
      <c r="J16" s="6"/>
      <c r="K16" s="7"/>
      <c r="L16" s="7"/>
      <c r="M16" s="186"/>
      <c r="N16" s="7"/>
      <c r="O16" s="7"/>
      <c r="P16" s="186"/>
      <c r="Q16" s="8"/>
      <c r="Y16" s="33"/>
      <c r="Z16" s="61"/>
      <c r="AA16" s="64" t="str">
        <f>IF(Z15="","",CONCATENATE(VLOOKUP(Z27,NP,8,FALSE)," pts - ",VLOOKUP(Z27,NP,11,FALSE)))</f>
        <v>661 pts - TORIGNAISE ESTT</v>
      </c>
      <c r="AB16" s="64"/>
      <c r="AC16" s="185"/>
      <c r="AD16" s="64"/>
      <c r="AE16" s="64"/>
      <c r="AF16" s="185"/>
      <c r="AG16" s="64"/>
      <c r="AH16" s="62"/>
    </row>
    <row r="17" spans="2:34" ht="12" customHeight="1">
      <c r="B17" s="52"/>
      <c r="C17" s="53" t="str">
        <f>IF(B16="","",CONCATENATE(VLOOKUP(B18,NP,8,FALSE)," pts - ",VLOOKUP(B18,NP,11,FALSE)))</f>
        <v>584 pts - USO MONDEVILLE</v>
      </c>
      <c r="D17" s="53"/>
      <c r="E17" s="47"/>
      <c r="F17" s="53"/>
      <c r="G17" s="53"/>
      <c r="H17" s="47"/>
      <c r="I17" s="53"/>
      <c r="J17" s="54">
        <v>5</v>
      </c>
      <c r="K17" s="2"/>
      <c r="L17" s="7"/>
      <c r="M17" s="186"/>
      <c r="N17" s="7"/>
      <c r="O17" s="7"/>
      <c r="P17" s="186"/>
      <c r="Q17" s="8"/>
      <c r="Y17" s="33"/>
      <c r="Z17" s="63"/>
      <c r="AA17" s="64">
        <f>IF(Z15="","",CONCATENATE(IF(VLOOKUP(R15,NP,23,FALSE)="","",IF(VLOOKUP(R15,NP,12,FALSE)=1,VLOOKUP(R15,NP,23,FALSE),-VLOOKUP(R15,NP,23,FALSE))),IF(VLOOKUP(R15,NP,24,FALSE)="","",CONCATENATE(" / ",IF(VLOOKUP(R15,NP,12,FALSE)=1,VLOOKUP(R15,NP,24,FALSE),-VLOOKUP(R15,NP,24,FALSE)))),IF(VLOOKUP(R15,NP,25,FALSE)="","",CONCATENATE(" / ",IF(VLOOKUP(R15,NP,12,FALSE)=1,VLOOKUP(R15,NP,25,FALSE),-VLOOKUP(R15,NP,25,FALSE)))),IF(VLOOKUP(R15,NP,26,FALSE)="","",CONCATENATE(" / ",IF(VLOOKUP(R15,NP,12,FALSE)=1,VLOOKUP(R15,NP,26,FALSE),-VLOOKUP(R15,NP,26,FALSE)))),IF(VLOOKUP(R15,NP,27,FALSE)="","",CONCATENATE(" / ",IF(VLOOKUP(R15,NP,12,FALSE)=1,VLOOKUP(R15,NP,27,FALSE),-VLOOKUP(R15,NP,27,FALSE)))),IF(VLOOKUP(R15,NP,28)="","",CONCATENATE(" / ",IF(VLOOKUP(R15,NP,12)=1,VLOOKUP(R15,NP,28),-VLOOKUP(R15,NP,28)))),IF(VLOOKUP(R15,NP,29)="","",CONCATENATE(" / ",IF(VLOOKUP(R15,NP,12)=1,VLOOKUP(R15,NP,29),-VLOOKUP(R15,NP,29))))))</f>
      </c>
      <c r="AB17" s="64"/>
      <c r="AC17" s="185"/>
      <c r="AD17" s="64"/>
      <c r="AE17" s="64"/>
      <c r="AF17" s="185"/>
      <c r="AG17" s="64"/>
      <c r="AH17" s="62"/>
    </row>
    <row r="18" spans="2:34" ht="12" customHeight="1">
      <c r="B18" s="55">
        <v>3</v>
      </c>
      <c r="C18" s="56" t="s">
        <v>55</v>
      </c>
      <c r="D18" s="56"/>
      <c r="E18" s="171">
        <f>IF(VLOOKUP(B18,NP,32,FALSE)="","",IF(VLOOKUP(B18,NP,32,FALSE)=0,"",VLOOKUP(B18,NP,32,FALSE)))</f>
        <v>2</v>
      </c>
      <c r="F18" s="57">
        <f>IF(VLOOKUP(B18,NP,33,FALSE)="","",IF(VLOOKUP(B18,NP,34,FALSE)=2,"",VLOOKUP(B18,NP,34,FALSE)))</f>
        <v>43114</v>
      </c>
      <c r="G18" s="57"/>
      <c r="H18" s="182">
        <f>IF(VLOOKUP(B18,NP,33,FALSE)="","",IF(VLOOKUP(B18,NP,33,FALSE)=0,"",VLOOKUP(B18,NP,33,FALSE)))</f>
        <v>0.5416666666666666</v>
      </c>
      <c r="I18" s="58"/>
      <c r="J18" s="59">
        <f>IF(VLOOKUP(J21,NP,4,FALSE)=0,"",VLOOKUP(J21,NP,4,FALSE))</f>
        <v>909</v>
      </c>
      <c r="K18" s="50" t="str">
        <f>IF(J18="","",CONCATENATE(VLOOKUP(J21,NP,5,FALSE),"  ",VLOOKUP(J21,NP,6,FALSE)))</f>
        <v>FRANCOISE  Jules</v>
      </c>
      <c r="L18" s="50"/>
      <c r="M18" s="164"/>
      <c r="N18" s="50"/>
      <c r="O18" s="50"/>
      <c r="P18" s="164"/>
      <c r="Q18" s="50"/>
      <c r="Y18" s="33"/>
      <c r="Z18" s="62"/>
      <c r="AG18" s="33"/>
      <c r="AH18" s="62"/>
    </row>
    <row r="19" spans="2:34" ht="12" customHeight="1">
      <c r="B19" s="3"/>
      <c r="C19" s="2"/>
      <c r="D19" s="2"/>
      <c r="E19" s="172"/>
      <c r="F19" s="2"/>
      <c r="G19" s="2"/>
      <c r="H19" s="172"/>
      <c r="I19" s="60"/>
      <c r="J19" s="61"/>
      <c r="K19" s="64" t="str">
        <f>IF(J18="","",CONCATENATE(VLOOKUP(J21,NP,8,FALSE)," pts - ",VLOOKUP(J21,NP,11,FALSE)))</f>
        <v>567 pts - ST HILAIRE/PARI</v>
      </c>
      <c r="L19" s="64"/>
      <c r="M19" s="185"/>
      <c r="N19" s="64"/>
      <c r="O19" s="64"/>
      <c r="P19" s="185"/>
      <c r="Q19" s="64"/>
      <c r="R19" s="62"/>
      <c r="Y19" s="33"/>
      <c r="Z19" s="62"/>
      <c r="AG19" s="33"/>
      <c r="AH19" s="62"/>
    </row>
    <row r="20" spans="1:34" ht="12" customHeight="1">
      <c r="A20" s="40">
        <v>12</v>
      </c>
      <c r="B20" s="49">
        <f>IF(VLOOKUP(B18,NP,14,FALSE)=0,"",VLOOKUP(B18,NP,14,FALSE))</f>
        <v>909</v>
      </c>
      <c r="C20" s="50" t="str">
        <f>IF(B20="","",CONCATENATE(VLOOKUP(B18,NP,15,FALSE),"  ",VLOOKUP(B18,NP,16,FALSE)))</f>
        <v>FRANCOISE  Jules</v>
      </c>
      <c r="D20" s="4"/>
      <c r="E20" s="173"/>
      <c r="F20" s="4"/>
      <c r="G20" s="4"/>
      <c r="H20" s="173"/>
      <c r="I20" s="5"/>
      <c r="J20" s="63"/>
      <c r="K20" s="64">
        <f>IF(J18="","",CONCATENATE(IF(VLOOKUP(B18,NP,23,FALSE)="","",IF(VLOOKUP(B18,NP,12,FALSE)=1,VLOOKUP(B18,NP,23,FALSE),-VLOOKUP(B18,NP,23,FALSE))),IF(VLOOKUP(B18,NP,24,FALSE)="","",CONCATENATE(" / ",IF(VLOOKUP(B18,NP,12,FALSE)=1,VLOOKUP(B18,NP,24,FALSE),-VLOOKUP(B18,NP,24,FALSE)))),IF(VLOOKUP(B18,NP,25,FALSE)="","",CONCATENATE(" / ",IF(VLOOKUP(B18,NP,12,FALSE)=1,VLOOKUP(B18,NP,25,FALSE),-VLOOKUP(B18,NP,25,FALSE)))),IF(VLOOKUP(B18,NP,26,FALSE)="","",CONCATENATE(" / ",IF(VLOOKUP(B18,NP,12,FALSE)=1,VLOOKUP(B18,NP,26,FALSE),-VLOOKUP(B18,NP,26,FALSE)))),IF(VLOOKUP(B18,NP,27,FALSE)="","",CONCATENATE(" / ",IF(VLOOKUP(B18,NP,12,FALSE)=1,VLOOKUP(B18,NP,27,FALSE),-VLOOKUP(B18,NP,27,FALSE)))),IF(VLOOKUP(B18,NP,28)="","",CONCATENATE(" / ",IF(VLOOKUP(B18,NP,12)=1,VLOOKUP(B18,NP,28),-VLOOKUP(B18,NP,28)))),IF(VLOOKUP(B18,NP,29)="","",CONCATENATE(" / ",IF(VLOOKUP(B18,NP,12)=1,VLOOKUP(B18,NP,29),-VLOOKUP(B18,NP,29))))))</f>
      </c>
      <c r="L20" s="64"/>
      <c r="M20" s="185"/>
      <c r="N20" s="64"/>
      <c r="O20" s="64"/>
      <c r="P20" s="185"/>
      <c r="Q20" s="64"/>
      <c r="R20" s="62"/>
      <c r="S20" s="68"/>
      <c r="T20" s="68"/>
      <c r="U20" s="196"/>
      <c r="V20" s="68"/>
      <c r="W20" s="68"/>
      <c r="X20" s="196"/>
      <c r="Y20" s="33"/>
      <c r="Z20" s="62"/>
      <c r="AG20" s="33"/>
      <c r="AH20" s="62"/>
    </row>
    <row r="21" spans="2:34" ht="12" customHeight="1">
      <c r="B21" s="3"/>
      <c r="C21" s="69" t="str">
        <f>IF(B20="","",CONCATENATE(VLOOKUP(B18,NP,18,FALSE)," pts - ",VLOOKUP(B18,NP,21,FALSE)))</f>
        <v>567 pts - ST HILAIRE/PARI</v>
      </c>
      <c r="D21" s="69"/>
      <c r="E21" s="174"/>
      <c r="F21" s="69"/>
      <c r="G21" s="69"/>
      <c r="H21" s="174"/>
      <c r="I21" s="69"/>
      <c r="J21" s="27">
        <v>10</v>
      </c>
      <c r="K21" s="56" t="s">
        <v>55</v>
      </c>
      <c r="L21" s="56"/>
      <c r="M21" s="171">
        <f>IF(VLOOKUP(J21,NP,32,FALSE)="","",IF(VLOOKUP(J21,NP,32,FALSE)=0,"",VLOOKUP(J21,NP,32,FALSE)))</f>
        <v>2</v>
      </c>
      <c r="N21" s="57">
        <f>IF(VLOOKUP(J21,NP,33,FALSE)="","",IF(VLOOKUP(J21,NP,34,FALSE)=2,"",VLOOKUP(J21,NP,34,FALSE)))</f>
        <v>43114</v>
      </c>
      <c r="O21" s="57"/>
      <c r="P21" s="182">
        <f>IF(VLOOKUP(J21,NP,33,FALSE)="","",IF(VLOOKUP(J21,NP,33,FALSE)=0,"",VLOOKUP(J21,NP,33,FALSE)))</f>
        <v>0.5833333333333334</v>
      </c>
      <c r="Q21" s="58"/>
      <c r="R21" s="59">
        <f>IF(VLOOKUP(R15,NP,14,FALSE)=0,"",VLOOKUP(R15,NP,14,FALSE))</f>
        <v>904</v>
      </c>
      <c r="S21" s="50" t="str">
        <f>IF(R21="","",CONCATENATE(VLOOKUP(R15,NP,15,FALSE),"  ",VLOOKUP(R15,NP,16,FALSE)))</f>
        <v>SARRALANGUE  Noam</v>
      </c>
      <c r="T21" s="50"/>
      <c r="U21" s="164"/>
      <c r="V21" s="50"/>
      <c r="W21" s="50"/>
      <c r="X21" s="164"/>
      <c r="Y21" s="50"/>
      <c r="Z21" s="62"/>
      <c r="AG21" s="33"/>
      <c r="AH21" s="62"/>
    </row>
    <row r="22" spans="1:34" ht="12" customHeight="1">
      <c r="A22" s="40">
        <v>13</v>
      </c>
      <c r="B22" s="49">
        <f>IF(VLOOKUP(B24,NP,4,FALSE)=0,"",VLOOKUP(B24,NP,4,FALSE))</f>
      </c>
      <c r="C22" s="50">
        <f>IF(B22="","",CONCATENATE(VLOOKUP(B24,NP,5,FALSE),"  ",VLOOKUP(B24,NP,6,FALSE)))</f>
      </c>
      <c r="D22" s="50"/>
      <c r="E22" s="164"/>
      <c r="F22" s="50"/>
      <c r="G22" s="50"/>
      <c r="H22" s="164"/>
      <c r="I22" s="50"/>
      <c r="J22" s="70"/>
      <c r="K22" s="52"/>
      <c r="L22" s="52"/>
      <c r="M22" s="188"/>
      <c r="N22" s="52"/>
      <c r="O22" s="52"/>
      <c r="P22" s="188"/>
      <c r="Q22" s="33"/>
      <c r="R22" s="54">
        <v>4</v>
      </c>
      <c r="S22" s="65" t="str">
        <f>IF(R21="","",CONCATENATE(VLOOKUP(R15,NP,18,FALSE)," pts - ",VLOOKUP(R15,NP,21,FALSE)))</f>
        <v>661 pts - TORIGNAISE ESTT</v>
      </c>
      <c r="T22" s="65"/>
      <c r="U22" s="187"/>
      <c r="V22" s="65"/>
      <c r="W22" s="65"/>
      <c r="X22" s="187"/>
      <c r="Y22" s="65"/>
      <c r="Z22" s="70"/>
      <c r="AA22" s="52"/>
      <c r="AB22" s="52"/>
      <c r="AC22" s="188"/>
      <c r="AD22" s="52"/>
      <c r="AE22" s="52"/>
      <c r="AF22" s="188"/>
      <c r="AG22" s="71"/>
      <c r="AH22" s="62"/>
    </row>
    <row r="23" spans="2:34" ht="12" customHeight="1">
      <c r="B23" s="52"/>
      <c r="C23" s="53">
        <f>IF(B22="","",CONCATENATE(VLOOKUP(B24,NP,8,FALSE)," pts - ",VLOOKUP(B24,NP,11,FALSE)))</f>
      </c>
      <c r="D23" s="53"/>
      <c r="E23" s="47"/>
      <c r="F23" s="53"/>
      <c r="G23" s="53"/>
      <c r="H23" s="47"/>
      <c r="I23" s="53"/>
      <c r="J23" s="63"/>
      <c r="K23" s="52"/>
      <c r="L23" s="52"/>
      <c r="M23" s="188"/>
      <c r="N23" s="52"/>
      <c r="O23" s="52"/>
      <c r="P23" s="188"/>
      <c r="Q23" s="33"/>
      <c r="R23" s="63"/>
      <c r="S23" s="64">
        <f>IF(R21="","",CONCATENATE(IF(VLOOKUP(J21,NP,23,FALSE)="","",IF(VLOOKUP(J21,NP,12,FALSE)=1,VLOOKUP(J21,NP,23,FALSE),-VLOOKUP(J21,NP,23,FALSE))),IF(VLOOKUP(J21,NP,24,FALSE)="","",CONCATENATE(" / ",IF(VLOOKUP(J21,NP,12,FALSE)=1,VLOOKUP(J21,NP,24,FALSE),-VLOOKUP(J21,NP,24,FALSE)))),IF(VLOOKUP(J21,NP,25,FALSE)="","",CONCATENATE(" / ",IF(VLOOKUP(J21,NP,12,FALSE)=1,VLOOKUP(J21,NP,25,FALSE),-VLOOKUP(J21,NP,25,FALSE)))),IF(VLOOKUP(J21,NP,26,FALSE)="","",CONCATENATE(" / ",IF(VLOOKUP(J21,NP,12,FALSE)=1,VLOOKUP(J21,NP,26,FALSE),-VLOOKUP(J21,NP,26,FALSE)))),IF(VLOOKUP(J21,NP,27,FALSE)="","",CONCATENATE(" / ",IF(VLOOKUP(J21,NP,12,FALSE)=1,VLOOKUP(J21,NP,27,FALSE),-VLOOKUP(J21,NP,27,FALSE)))),IF(VLOOKUP(J21,NP,28)="","",CONCATENATE(" / ",IF(VLOOKUP(J21,NP,12)=1,VLOOKUP(J21,NP,28),-VLOOKUP(J21,NP,28)))),IF(VLOOKUP(J21,NP,29)="","",CONCATENATE(" / ",IF(VLOOKUP(J21,NP,12)=1,VLOOKUP(J21,NP,29),-VLOOKUP(J21,NP,29))))))</f>
      </c>
      <c r="T23" s="64"/>
      <c r="U23" s="185"/>
      <c r="V23" s="64"/>
      <c r="W23" s="64"/>
      <c r="X23" s="185"/>
      <c r="Y23" s="64"/>
      <c r="AH23" s="62"/>
    </row>
    <row r="24" spans="2:34" ht="12" customHeight="1">
      <c r="B24" s="55">
        <v>4</v>
      </c>
      <c r="C24" s="56" t="s">
        <v>55</v>
      </c>
      <c r="D24" s="56"/>
      <c r="E24" s="171">
        <f>IF(VLOOKUP(B24,NP,32,FALSE)="","",IF(VLOOKUP(B24,NP,32,FALSE)=0,"",VLOOKUP(B24,NP,32,FALSE)))</f>
      </c>
      <c r="F24" s="57">
        <f>IF(VLOOKUP(B24,NP,33,FALSE)="","",IF(VLOOKUP(B24,NP,34,FALSE)=2,"",VLOOKUP(B24,NP,34,FALSE)))</f>
      </c>
      <c r="G24" s="57"/>
      <c r="H24" s="182" t="str">
        <f>IF(VLOOKUP(B24,NP,33,FALSE)="","",IF(VLOOKUP(B24,NP,33,FALSE)=0,"",VLOOKUP(B24,NP,33,FALSE)))</f>
        <v> </v>
      </c>
      <c r="I24" s="58"/>
      <c r="J24" s="59">
        <f>IF(VLOOKUP(J21,NP,14,FALSE)=0,"",VLOOKUP(J21,NP,14,FALSE))</f>
        <v>904</v>
      </c>
      <c r="K24" s="50" t="str">
        <f>IF(J24="","",CONCATENATE(VLOOKUP(J21,NP,15,FALSE),"  ",VLOOKUP(J21,NP,16,FALSE)))</f>
        <v>SARRALANGUE  Noam</v>
      </c>
      <c r="L24" s="50"/>
      <c r="M24" s="164"/>
      <c r="N24" s="50"/>
      <c r="O24" s="50"/>
      <c r="P24" s="164"/>
      <c r="Q24" s="72"/>
      <c r="R24" s="62"/>
      <c r="S24" s="36"/>
      <c r="T24" s="36"/>
      <c r="U24" s="37"/>
      <c r="V24" s="36"/>
      <c r="W24" s="36"/>
      <c r="X24" s="37"/>
      <c r="Y24" s="73"/>
      <c r="AG24" s="33"/>
      <c r="AH24" s="62"/>
    </row>
    <row r="25" spans="2:34" ht="12" customHeight="1">
      <c r="B25" s="3"/>
      <c r="C25" s="2"/>
      <c r="D25" s="2"/>
      <c r="E25" s="172"/>
      <c r="F25" s="2"/>
      <c r="G25" s="2"/>
      <c r="H25" s="172"/>
      <c r="I25" s="60"/>
      <c r="J25" s="54">
        <v>4</v>
      </c>
      <c r="K25" s="64" t="str">
        <f>IF(J24="","",CONCATENATE(VLOOKUP(J21,NP,18,FALSE)," pts - ",VLOOKUP(J21,NP,21,FALSE)))</f>
        <v>661 pts - TORIGNAISE ESTT</v>
      </c>
      <c r="L25" s="64"/>
      <c r="M25" s="185"/>
      <c r="N25" s="64"/>
      <c r="O25" s="64"/>
      <c r="P25" s="185"/>
      <c r="Q25" s="64"/>
      <c r="S25" s="33"/>
      <c r="T25" s="33"/>
      <c r="U25" s="178"/>
      <c r="V25" s="33"/>
      <c r="W25" s="33"/>
      <c r="X25" s="178"/>
      <c r="Y25" s="33"/>
      <c r="AG25" s="33"/>
      <c r="AH25" s="62"/>
    </row>
    <row r="26" spans="1:34" ht="12" customHeight="1">
      <c r="A26" s="40">
        <v>4</v>
      </c>
      <c r="B26" s="49">
        <f>IF(VLOOKUP(B24,NP,14,FALSE)=0,"",VLOOKUP(B24,NP,14,FALSE))</f>
        <v>904</v>
      </c>
      <c r="C26" s="50" t="str">
        <f>IF(B26="","",CONCATENATE(VLOOKUP(B24,NP,15,FALSE),"  ",VLOOKUP(B24,NP,16,FALSE)))</f>
        <v>SARRALANGUE  Noam</v>
      </c>
      <c r="D26" s="4"/>
      <c r="E26" s="173"/>
      <c r="F26" s="4"/>
      <c r="G26" s="4"/>
      <c r="H26" s="173"/>
      <c r="I26" s="5"/>
      <c r="J26" s="74"/>
      <c r="K26" s="64">
        <f>IF(J24="","",CONCATENATE(IF(VLOOKUP(B24,NP,23,FALSE)="","",IF(VLOOKUP(B24,NP,12,FALSE)=1,VLOOKUP(B24,NP,23,FALSE),-VLOOKUP(B24,NP,23,FALSE))),IF(VLOOKUP(B24,NP,24,FALSE)="","",CONCATENATE(" / ",IF(VLOOKUP(B24,NP,12,FALSE)=1,VLOOKUP(B24,NP,24,FALSE),-VLOOKUP(B24,NP,24,FALSE)))),IF(VLOOKUP(B24,NP,25,FALSE)="","",CONCATENATE(" / ",IF(VLOOKUP(B24,NP,12,FALSE)=1,VLOOKUP(B24,NP,25,FALSE),-VLOOKUP(B24,NP,25,FALSE)))),IF(VLOOKUP(B24,NP,26,FALSE)="","",CONCATENATE(" / ",IF(VLOOKUP(B24,NP,12,FALSE)=1,VLOOKUP(B24,NP,26,FALSE),-VLOOKUP(B24,NP,26,FALSE)))),IF(VLOOKUP(B24,NP,27,FALSE)="","",CONCATENATE(" / ",IF(VLOOKUP(B24,NP,12,FALSE)=1,VLOOKUP(B24,NP,27,FALSE),-VLOOKUP(B24,NP,27,FALSE)))),IF(VLOOKUP(B24,NP,28)="","",CONCATENATE(" / ",IF(VLOOKUP(B24,NP,12)=1,VLOOKUP(B24,NP,28),-VLOOKUP(B24,NP,28)))),IF(VLOOKUP(B24,NP,29)="","",CONCATENATE(" / ",IF(VLOOKUP(B24,NP,12)=1,VLOOKUP(B24,NP,29),-VLOOKUP(B24,NP,29))))))</f>
      </c>
      <c r="L26" s="64"/>
      <c r="M26" s="185"/>
      <c r="N26" s="64"/>
      <c r="O26" s="64"/>
      <c r="P26" s="185"/>
      <c r="Q26" s="64"/>
      <c r="R26" s="75"/>
      <c r="S26" s="33"/>
      <c r="T26" s="33"/>
      <c r="U26" s="178"/>
      <c r="V26" s="33"/>
      <c r="W26" s="33"/>
      <c r="X26" s="178"/>
      <c r="AG26" s="33"/>
      <c r="AH26" s="62"/>
    </row>
    <row r="27" spans="2:42" ht="12" customHeight="1">
      <c r="B27" s="3"/>
      <c r="C27" s="69" t="str">
        <f>IF(B26="","",CONCATENATE(VLOOKUP(B24,NP,18,FALSE)," pts - ",VLOOKUP(B24,NP,21,FALSE)))</f>
        <v>661 pts - TORIGNAISE ESTT</v>
      </c>
      <c r="D27" s="69"/>
      <c r="E27" s="174"/>
      <c r="F27" s="69"/>
      <c r="G27" s="69"/>
      <c r="H27" s="174"/>
      <c r="I27" s="69"/>
      <c r="J27" s="71"/>
      <c r="K27" s="71"/>
      <c r="Z27" s="67">
        <v>15</v>
      </c>
      <c r="AA27" s="56" t="s">
        <v>55</v>
      </c>
      <c r="AB27" s="56"/>
      <c r="AC27" s="171">
        <f>IF(VLOOKUP(Z27,NP,32,FALSE)="","",IF(VLOOKUP(Z27,NP,32,FALSE)=0,"",VLOOKUP(Z27,NP,32,FALSE)))</f>
        <v>4</v>
      </c>
      <c r="AD27" s="57">
        <f>IF(VLOOKUP(Z27,NP,33,FALSE)="","",IF(VLOOKUP(Z27,NP,34,FALSE)=2,"",VLOOKUP(Z27,NP,34,FALSE)))</f>
        <v>43114</v>
      </c>
      <c r="AE27" s="57"/>
      <c r="AF27" s="182">
        <f>IF(VLOOKUP(Z27,NP,33,FALSE)="","",IF(VLOOKUP(Z27,NP,33,FALSE)=0,"",VLOOKUP(Z27,NP,33,FALSE)))</f>
        <v>0.7083333333333334</v>
      </c>
      <c r="AG27" s="58"/>
      <c r="AH27" s="59">
        <f>IF(VLOOKUP(Z27,NP,12,FALSE)=1,VLOOKUP(Z27,NP,4,FALSE),IF(VLOOKUP(Z27,NP,22,FALSE)=1,VLOOKUP(Z27,NP,14,FALSE),""))</f>
        <v>916</v>
      </c>
      <c r="AI27" s="50" t="str">
        <f>IF(AH27="","",IF(VLOOKUP(Z27,NP,12,FALSE)=1,CONCATENATE(VLOOKUP(Z27,NP,5,FALSE),"  ",VLOOKUP(Z27,NP,6,FALSE)),IF(VLOOKUP(Z27,NP,22,FALSE)=1,CONCATENATE(VLOOKUP(Z27,NP,15,FALSE),"  ",VLOOKUP(Z27,NP,16,FALSE)),"")))</f>
        <v>FOCHESATO  Titouan</v>
      </c>
      <c r="AJ27" s="50"/>
      <c r="AK27" s="50"/>
      <c r="AL27" s="50"/>
      <c r="AM27" s="50"/>
      <c r="AN27" s="50"/>
      <c r="AO27" s="50"/>
      <c r="AP27" s="76" t="s">
        <v>12</v>
      </c>
    </row>
    <row r="28" spans="1:41" ht="12" customHeight="1">
      <c r="A28" s="40">
        <v>3</v>
      </c>
      <c r="B28" s="49">
        <f>IF(VLOOKUP(B30,NP,4,FALSE)=0,"",VLOOKUP(B30,NP,4,FALSE))</f>
        <v>914</v>
      </c>
      <c r="C28" s="50" t="str">
        <f>IF(B28="","",CONCATENATE(VLOOKUP(B30,NP,5,FALSE),"  ",VLOOKUP(B30,NP,6,FALSE)))</f>
        <v>GAHERY  Nooa</v>
      </c>
      <c r="D28" s="50"/>
      <c r="E28" s="164"/>
      <c r="F28" s="50"/>
      <c r="G28" s="50"/>
      <c r="H28" s="164"/>
      <c r="I28" s="50"/>
      <c r="AG28" s="33"/>
      <c r="AH28" s="61"/>
      <c r="AI28" s="64" t="str">
        <f>IF(AH27="","",IF(VLOOKUP(Z27,NP,12,FALSE)=1,CONCATENATE(VLOOKUP(Z27,NP,8,FALSE)," pts - ",VLOOKUP(Z27,NP,11,FALSE)),IF(VLOOKUP(Z27,NP,22,FALSE)=1,CONCATENATE(VLOOKUP(Z27,NP,18,FALSE)," pts - ",VLOOKUP(Z27,NP,21,FALSE)),"")))</f>
        <v>688 pts - TORIGNAISE ESTT</v>
      </c>
      <c r="AJ28" s="64"/>
      <c r="AK28" s="64"/>
      <c r="AL28" s="64"/>
      <c r="AM28" s="64"/>
      <c r="AN28" s="64"/>
      <c r="AO28" s="64"/>
    </row>
    <row r="29" spans="2:41" ht="12" customHeight="1">
      <c r="B29" s="52"/>
      <c r="C29" s="53" t="str">
        <f>IF(B28="","",CONCATENATE(VLOOKUP(B30,NP,8,FALSE)," pts - ",VLOOKUP(B30,NP,11,FALSE)))</f>
        <v>639 pts - MORTAIN ENT</v>
      </c>
      <c r="D29" s="53"/>
      <c r="E29" s="47"/>
      <c r="F29" s="53"/>
      <c r="G29" s="53"/>
      <c r="H29" s="47"/>
      <c r="I29" s="53"/>
      <c r="J29" s="54">
        <v>3</v>
      </c>
      <c r="AG29" s="33"/>
      <c r="AH29" s="63"/>
      <c r="AI29" s="64">
        <f>IF(AH27="","",CONCATENATE(IF(VLOOKUP(Z27,NP,23,FALSE)="","",IF(VLOOKUP(Z27,NP,12,FALSE)=1,VLOOKUP(Z27,NP,23,FALSE),-VLOOKUP(Z27,NP,23,FALSE))),IF(VLOOKUP(Z27,NP,24,FALSE)="","",CONCATENATE(" / ",IF(VLOOKUP(Z27,NP,12,FALSE)=1,VLOOKUP(Z27,NP,24,FALSE),-VLOOKUP(Z27,NP,24,FALSE)))),IF(VLOOKUP(Z27,NP,25,FALSE)="","",CONCATENATE(" / ",IF(VLOOKUP(Z27,NP,12,FALSE)=1,VLOOKUP(Z27,NP,25,FALSE),-VLOOKUP(Z27,NP,25,FALSE)))),IF(VLOOKUP(Z27,NP,26,FALSE)="","",CONCATENATE(" / ",IF(VLOOKUP(Z27,NP,12,FALSE)=1,VLOOKUP(Z27,NP,26,FALSE),-VLOOKUP(Z27,NP,26,FALSE)))),IF(VLOOKUP(Z27,NP,27,FALSE)="","",CONCATENATE(" / ",IF(VLOOKUP(Z27,NP,12,FALSE)=1,VLOOKUP(Z27,NP,27,FALSE),-VLOOKUP(Z27,NP,27,FALSE)))),IF(VLOOKUP(Z27,NP,28)="","",CONCATENATE(" / ",IF(VLOOKUP(Z27,NP,12)=1,VLOOKUP(Z27,NP,28),-VLOOKUP(Z27,NP,28)))),IF(VLOOKUP(Z27,NP,29)="","",CONCATENATE(" / ",IF(VLOOKUP(Z27,NP,12)=1,VLOOKUP(Z27,NP,29),-VLOOKUP(Z27,NP,29))))))</f>
      </c>
      <c r="AJ29" s="64"/>
      <c r="AK29" s="64"/>
      <c r="AL29" s="64"/>
      <c r="AM29" s="64"/>
      <c r="AN29" s="64"/>
      <c r="AO29" s="64"/>
    </row>
    <row r="30" spans="2:34" ht="12" customHeight="1">
      <c r="B30" s="55">
        <v>5</v>
      </c>
      <c r="C30" s="56" t="s">
        <v>55</v>
      </c>
      <c r="D30" s="56"/>
      <c r="E30" s="171">
        <f>IF(VLOOKUP(B30,NP,32,FALSE)="","",IF(VLOOKUP(B30,NP,32,FALSE)=0,"",VLOOKUP(B30,NP,32,FALSE)))</f>
      </c>
      <c r="F30" s="57">
        <f>IF(VLOOKUP(B30,NP,33,FALSE)="","",IF(VLOOKUP(B30,NP,34,FALSE)=2,"",VLOOKUP(B30,NP,34,FALSE)))</f>
      </c>
      <c r="G30" s="57"/>
      <c r="H30" s="182" t="str">
        <f>IF(VLOOKUP(B30,NP,33,FALSE)="","",IF(VLOOKUP(B30,NP,33,FALSE)=0,"",VLOOKUP(B30,NP,33,FALSE)))</f>
        <v> </v>
      </c>
      <c r="I30" s="58"/>
      <c r="J30" s="59">
        <f>IF(VLOOKUP(J33,NP,4,FALSE)=0,"",VLOOKUP(J33,NP,4,FALSE))</f>
        <v>914</v>
      </c>
      <c r="K30" s="50" t="str">
        <f>IF(J30="","",CONCATENATE(VLOOKUP(J33,NP,5,FALSE),"  ",VLOOKUP(J33,NP,6,FALSE)))</f>
        <v>GAHERY  Nooa</v>
      </c>
      <c r="L30" s="50"/>
      <c r="M30" s="164"/>
      <c r="N30" s="50"/>
      <c r="O30" s="50"/>
      <c r="P30" s="164"/>
      <c r="Q30" s="50"/>
      <c r="AG30" s="33"/>
      <c r="AH30" s="62"/>
    </row>
    <row r="31" spans="2:34" ht="12" customHeight="1">
      <c r="B31" s="3"/>
      <c r="C31" s="2"/>
      <c r="D31" s="2"/>
      <c r="E31" s="172"/>
      <c r="F31" s="2"/>
      <c r="G31" s="2"/>
      <c r="H31" s="172"/>
      <c r="I31" s="60"/>
      <c r="J31" s="61"/>
      <c r="K31" s="64" t="str">
        <f>IF(J30="","",CONCATENATE(VLOOKUP(J33,NP,8,FALSE)," pts - ",VLOOKUP(J33,NP,11,FALSE)))</f>
        <v>639 pts - MORTAIN ENT</v>
      </c>
      <c r="L31" s="64"/>
      <c r="M31" s="185"/>
      <c r="N31" s="64"/>
      <c r="O31" s="64"/>
      <c r="P31" s="185"/>
      <c r="Q31" s="64"/>
      <c r="R31" s="62"/>
      <c r="AG31" s="33"/>
      <c r="AH31" s="62"/>
    </row>
    <row r="32" spans="1:34" ht="12" customHeight="1">
      <c r="A32" s="40">
        <v>14</v>
      </c>
      <c r="B32" s="49">
        <f>IF(VLOOKUP(B30,NP,14,FALSE)=0,"",VLOOKUP(B30,NP,14,FALSE))</f>
      </c>
      <c r="C32" s="50">
        <f>IF(B32="","",CONCATENATE(VLOOKUP(B30,NP,15,FALSE),"  ",VLOOKUP(B30,NP,16,FALSE)))</f>
      </c>
      <c r="D32" s="4"/>
      <c r="E32" s="173"/>
      <c r="F32" s="4"/>
      <c r="G32" s="4"/>
      <c r="H32" s="173"/>
      <c r="I32" s="5"/>
      <c r="J32" s="63"/>
      <c r="K32" s="64">
        <f>IF(J30="","",CONCATENATE(IF(VLOOKUP(B30,NP,23,FALSE)="","",IF(VLOOKUP(B30,NP,12,FALSE)=1,VLOOKUP(B30,NP,23,FALSE),-VLOOKUP(B30,NP,23,FALSE))),IF(VLOOKUP(B30,NP,24,FALSE)="","",CONCATENATE(" / ",IF(VLOOKUP(B30,NP,12,FALSE)=1,VLOOKUP(B30,NP,24,FALSE),-VLOOKUP(B30,NP,24,FALSE)))),IF(VLOOKUP(B30,NP,25,FALSE)="","",CONCATENATE(" / ",IF(VLOOKUP(B30,NP,12,FALSE)=1,VLOOKUP(B30,NP,25,FALSE),-VLOOKUP(B30,NP,25,FALSE)))),IF(VLOOKUP(B30,NP,26,FALSE)="","",CONCATENATE(" / ",IF(VLOOKUP(B30,NP,12,FALSE)=1,VLOOKUP(B30,NP,26,FALSE),-VLOOKUP(B30,NP,26,FALSE)))),IF(VLOOKUP(B30,NP,27,FALSE)="","",CONCATENATE(" / ",IF(VLOOKUP(B30,NP,12,FALSE)=1,VLOOKUP(B30,NP,27,FALSE),-VLOOKUP(B30,NP,27,FALSE)))),IF(VLOOKUP(B30,NP,28)="","",CONCATENATE(" / ",IF(VLOOKUP(B30,NP,12)=1,VLOOKUP(B30,NP,28),-VLOOKUP(B30,NP,28)))),IF(VLOOKUP(B30,NP,29)="","",CONCATENATE(" / ",IF(VLOOKUP(B30,NP,12)=1,VLOOKUP(B30,NP,29),-VLOOKUP(B30,NP,29))))))</f>
      </c>
      <c r="L32" s="64"/>
      <c r="M32" s="185"/>
      <c r="N32" s="64"/>
      <c r="O32" s="64"/>
      <c r="P32" s="185"/>
      <c r="Q32" s="64"/>
      <c r="R32" s="54">
        <v>3</v>
      </c>
      <c r="AG32" s="33"/>
      <c r="AH32" s="62"/>
    </row>
    <row r="33" spans="2:34" ht="12" customHeight="1">
      <c r="B33" s="3"/>
      <c r="C33" s="69">
        <f>IF(B32="","",CONCATENATE(VLOOKUP(B30,NP,18,FALSE)," pts - ",VLOOKUP(B30,NP,21,FALSE)))</f>
      </c>
      <c r="D33" s="69"/>
      <c r="E33" s="174"/>
      <c r="F33" s="69"/>
      <c r="G33" s="69"/>
      <c r="H33" s="174"/>
      <c r="I33" s="69"/>
      <c r="J33" s="27">
        <v>11</v>
      </c>
      <c r="K33" s="56" t="s">
        <v>55</v>
      </c>
      <c r="L33" s="56"/>
      <c r="M33" s="171">
        <f>IF(VLOOKUP(J33,NP,32,FALSE)="","",IF(VLOOKUP(J33,NP,32,FALSE)=0,"",VLOOKUP(J33,NP,32,FALSE)))</f>
        <v>3</v>
      </c>
      <c r="N33" s="57">
        <f>IF(VLOOKUP(J33,NP,33,FALSE)="","",IF(VLOOKUP(J33,NP,34,FALSE)=2,"",VLOOKUP(J33,NP,34,FALSE)))</f>
        <v>43114</v>
      </c>
      <c r="O33" s="57"/>
      <c r="P33" s="182">
        <f>IF(VLOOKUP(J33,NP,33,FALSE)="","",IF(VLOOKUP(J33,NP,33,FALSE)=0,"",VLOOKUP(J33,NP,33,FALSE)))</f>
        <v>0.5833333333333334</v>
      </c>
      <c r="Q33" s="58"/>
      <c r="R33" s="59">
        <f>IF(VLOOKUP(R39,NP,4,FALSE)=0,"",VLOOKUP(R39,NP,4,FALSE))</f>
        <v>916</v>
      </c>
      <c r="S33" s="50" t="str">
        <f>IF(R33="","",CONCATENATE(VLOOKUP(R39,NP,5,FALSE),"  ",VLOOKUP(R39,NP,6,FALSE)))</f>
        <v>FOCHESATO  Titouan</v>
      </c>
      <c r="T33" s="50"/>
      <c r="U33" s="164"/>
      <c r="V33" s="50"/>
      <c r="W33" s="50"/>
      <c r="X33" s="164"/>
      <c r="Y33" s="50"/>
      <c r="AH33" s="62"/>
    </row>
    <row r="34" spans="1:34" ht="12" customHeight="1">
      <c r="A34" s="40">
        <v>11</v>
      </c>
      <c r="B34" s="49">
        <f>IF(VLOOKUP(B36,NP,4,FALSE)=0,"",VLOOKUP(B36,NP,4,FALSE))</f>
        <v>913</v>
      </c>
      <c r="C34" s="50" t="str">
        <f>IF(B34="","",CONCATENATE(VLOOKUP(B36,NP,5,FALSE),"  ",VLOOKUP(B36,NP,6,FALSE)))</f>
        <v>LEBRUMENT  Pacome</v>
      </c>
      <c r="D34" s="50"/>
      <c r="E34" s="164"/>
      <c r="F34" s="50"/>
      <c r="G34" s="50"/>
      <c r="H34" s="164"/>
      <c r="I34" s="50"/>
      <c r="J34" s="6"/>
      <c r="K34" s="7"/>
      <c r="L34" s="7"/>
      <c r="M34" s="186"/>
      <c r="N34" s="7"/>
      <c r="O34" s="7"/>
      <c r="P34" s="186"/>
      <c r="Q34" s="8"/>
      <c r="R34" s="61"/>
      <c r="S34" s="64" t="str">
        <f>IF(R33="","",CONCATENATE(VLOOKUP(R39,NP,8,FALSE)," pts - ",VLOOKUP(R39,NP,11,FALSE)))</f>
        <v>688 pts - TORIGNAISE ESTT</v>
      </c>
      <c r="T34" s="64"/>
      <c r="U34" s="185"/>
      <c r="V34" s="64"/>
      <c r="W34" s="64"/>
      <c r="X34" s="185"/>
      <c r="Y34" s="64"/>
      <c r="Z34" s="62"/>
      <c r="AH34" s="62"/>
    </row>
    <row r="35" spans="2:34" ht="12" customHeight="1">
      <c r="B35" s="52"/>
      <c r="C35" s="53" t="str">
        <f>IF(B34="","",CONCATENATE(VLOOKUP(B36,NP,8,FALSE)," pts - ",VLOOKUP(B36,NP,11,FALSE)))</f>
        <v>512 pts - SPO ROUEN</v>
      </c>
      <c r="D35" s="53"/>
      <c r="E35" s="47"/>
      <c r="F35" s="53"/>
      <c r="G35" s="53"/>
      <c r="H35" s="47"/>
      <c r="I35" s="53"/>
      <c r="J35" s="9"/>
      <c r="K35" s="2"/>
      <c r="L35" s="7"/>
      <c r="M35" s="186"/>
      <c r="N35" s="7"/>
      <c r="O35" s="7"/>
      <c r="P35" s="186"/>
      <c r="Q35" s="8"/>
      <c r="R35" s="63"/>
      <c r="S35" s="64">
        <f>IF(R33="","",CONCATENATE(IF(VLOOKUP(J33,NP,23,FALSE)="","",IF(VLOOKUP(J33,NP,12,FALSE)=1,VLOOKUP(J33,NP,23,FALSE),-VLOOKUP(J33,NP,23,FALSE))),IF(VLOOKUP(J33,NP,24,FALSE)="","",CONCATENATE(" / ",IF(VLOOKUP(J33,NP,12,FALSE)=1,VLOOKUP(J33,NP,24,FALSE),-VLOOKUP(J33,NP,24,FALSE)))),IF(VLOOKUP(J33,NP,25,FALSE)="","",CONCATENATE(" / ",IF(VLOOKUP(J33,NP,12,FALSE)=1,VLOOKUP(J33,NP,25,FALSE),-VLOOKUP(J33,NP,25,FALSE)))),IF(VLOOKUP(J33,NP,26,FALSE)="","",CONCATENATE(" / ",IF(VLOOKUP(J33,NP,12,FALSE)=1,VLOOKUP(J33,NP,26,FALSE),-VLOOKUP(J33,NP,26,FALSE)))),IF(VLOOKUP(J33,NP,27,FALSE)="","",CONCATENATE(" / ",IF(VLOOKUP(J33,NP,12,FALSE)=1,VLOOKUP(J33,NP,27,FALSE),-VLOOKUP(J33,NP,27,FALSE)))),IF(VLOOKUP(J33,NP,28)="","",CONCATENATE(" / ",IF(VLOOKUP(J33,NP,12)=1,VLOOKUP(J33,NP,28),-VLOOKUP(J33,NP,28)))),IF(VLOOKUP(J33,NP,29)="","",CONCATENATE(" / ",IF(VLOOKUP(J33,NP,12)=1,VLOOKUP(J33,NP,29),-VLOOKUP(J33,NP,29))))))</f>
      </c>
      <c r="T35" s="64"/>
      <c r="U35" s="185"/>
      <c r="V35" s="64"/>
      <c r="W35" s="64"/>
      <c r="X35" s="185"/>
      <c r="Y35" s="64"/>
      <c r="Z35" s="62"/>
      <c r="AH35" s="62"/>
    </row>
    <row r="36" spans="2:34" ht="12" customHeight="1">
      <c r="B36" s="55">
        <v>6</v>
      </c>
      <c r="C36" s="56" t="s">
        <v>55</v>
      </c>
      <c r="D36" s="56"/>
      <c r="E36" s="171">
        <f>IF(VLOOKUP(B36,NP,32,FALSE)="","",IF(VLOOKUP(B36,NP,32,FALSE)=0,"",VLOOKUP(B36,NP,32,FALSE)))</f>
        <v>3</v>
      </c>
      <c r="F36" s="57">
        <f>IF(VLOOKUP(B36,NP,33,FALSE)="","",IF(VLOOKUP(B36,NP,34,FALSE)=2,"",VLOOKUP(B36,NP,34,FALSE)))</f>
        <v>43114</v>
      </c>
      <c r="G36" s="57"/>
      <c r="H36" s="182">
        <f>IF(VLOOKUP(B36,NP,33,FALSE)="","",IF(VLOOKUP(B36,NP,33,FALSE)=0,"",VLOOKUP(B36,NP,33,FALSE)))</f>
        <v>0.5416666666666666</v>
      </c>
      <c r="I36" s="58"/>
      <c r="J36" s="59">
        <f>IF(VLOOKUP(J33,NP,14,FALSE)=0,"",VLOOKUP(J33,NP,14,FALSE))</f>
        <v>916</v>
      </c>
      <c r="K36" s="50" t="str">
        <f>IF(J36="","",CONCATENATE(VLOOKUP(J33,NP,15,FALSE),"  ",VLOOKUP(J33,NP,16,FALSE)))</f>
        <v>FOCHESATO  Titouan</v>
      </c>
      <c r="L36" s="50"/>
      <c r="M36" s="164"/>
      <c r="N36" s="50"/>
      <c r="O36" s="50"/>
      <c r="P36" s="164"/>
      <c r="Q36" s="50"/>
      <c r="R36" s="62"/>
      <c r="Y36" s="33"/>
      <c r="Z36" s="62"/>
      <c r="AH36" s="62"/>
    </row>
    <row r="37" spans="2:34" ht="12" customHeight="1">
      <c r="B37" s="3"/>
      <c r="C37" s="2"/>
      <c r="D37" s="2"/>
      <c r="E37" s="172"/>
      <c r="F37" s="2"/>
      <c r="G37" s="2"/>
      <c r="H37" s="172"/>
      <c r="I37" s="60"/>
      <c r="J37" s="54">
        <v>6</v>
      </c>
      <c r="K37" s="65" t="str">
        <f>IF(J36="","",CONCATENATE(VLOOKUP(J33,NP,18,FALSE)," pts - ",VLOOKUP(J33,NP,21,FALSE)))</f>
        <v>688 pts - TORIGNAISE ESTT</v>
      </c>
      <c r="L37" s="65"/>
      <c r="M37" s="187"/>
      <c r="N37" s="65"/>
      <c r="O37" s="65"/>
      <c r="P37" s="187"/>
      <c r="Q37" s="65"/>
      <c r="R37" s="33"/>
      <c r="Y37" s="33"/>
      <c r="Z37" s="62"/>
      <c r="AH37" s="62"/>
    </row>
    <row r="38" spans="1:34" ht="12" customHeight="1">
      <c r="A38" s="40">
        <v>6</v>
      </c>
      <c r="B38" s="49">
        <f>IF(VLOOKUP(B36,NP,14,FALSE)=0,"",VLOOKUP(B36,NP,14,FALSE))</f>
        <v>916</v>
      </c>
      <c r="C38" s="50" t="str">
        <f>IF(B38="","",CONCATENATE(VLOOKUP(B36,NP,15,FALSE),"  ",VLOOKUP(B36,NP,16,FALSE)))</f>
        <v>FOCHESATO  Titouan</v>
      </c>
      <c r="D38" s="4"/>
      <c r="E38" s="173"/>
      <c r="F38" s="4"/>
      <c r="G38" s="4"/>
      <c r="H38" s="173"/>
      <c r="I38" s="5"/>
      <c r="J38" s="63"/>
      <c r="K38" s="64">
        <f>IF(J36="","",CONCATENATE(IF(VLOOKUP(B36,NP,23,FALSE)="","",IF(VLOOKUP(B36,NP,12,FALSE)=1,VLOOKUP(B36,NP,23,FALSE),-VLOOKUP(B36,NP,23,FALSE))),IF(VLOOKUP(B36,NP,24,FALSE)="","",CONCATENATE(" / ",IF(VLOOKUP(B36,NP,12,FALSE)=1,VLOOKUP(B36,NP,24,FALSE),-VLOOKUP(B36,NP,24,FALSE)))),IF(VLOOKUP(B36,NP,25,FALSE)="","",CONCATENATE(" / ",IF(VLOOKUP(B36,NP,12,FALSE)=1,VLOOKUP(B36,NP,25,FALSE),-VLOOKUP(B36,NP,25,FALSE)))),IF(VLOOKUP(B36,NP,26,FALSE)="","",CONCATENATE(" / ",IF(VLOOKUP(B36,NP,12,FALSE)=1,VLOOKUP(B36,NP,26,FALSE),-VLOOKUP(B36,NP,26,FALSE)))),IF(VLOOKUP(B36,NP,27,FALSE)="","",CONCATENATE(" / ",IF(VLOOKUP(B36,NP,12,FALSE)=1,VLOOKUP(B36,NP,27,FALSE),-VLOOKUP(B36,NP,27,FALSE)))),IF(VLOOKUP(B36,NP,28)="","",CONCATENATE(" / ",IF(VLOOKUP(B36,NP,12)=1,VLOOKUP(B36,NP,28),-VLOOKUP(B36,NP,28)))),IF(VLOOKUP(B36,NP,29)="","",CONCATENATE(" / ",IF(VLOOKUP(B36,NP,12)=1,VLOOKUP(B36,NP,29),-VLOOKUP(B36,NP,29))))))</f>
      </c>
      <c r="L38" s="64"/>
      <c r="M38" s="185"/>
      <c r="N38" s="64"/>
      <c r="O38" s="64"/>
      <c r="P38" s="185"/>
      <c r="Q38" s="64"/>
      <c r="R38" s="33"/>
      <c r="Y38" s="33"/>
      <c r="Z38" s="62"/>
      <c r="AH38" s="62"/>
    </row>
    <row r="39" spans="2:34" ht="12" customHeight="1">
      <c r="B39" s="3"/>
      <c r="C39" s="53" t="str">
        <f>IF(B38="","",CONCATENATE(VLOOKUP(B36,NP,18,FALSE)," pts - ",VLOOKUP(B36,NP,21,FALSE)))</f>
        <v>688 pts - TORIGNAISE ESTT</v>
      </c>
      <c r="D39" s="53"/>
      <c r="E39" s="47"/>
      <c r="F39" s="53"/>
      <c r="G39" s="53"/>
      <c r="H39" s="47"/>
      <c r="I39" s="53"/>
      <c r="J39" s="10"/>
      <c r="K39" s="66"/>
      <c r="L39" s="66"/>
      <c r="M39" s="168"/>
      <c r="N39" s="11"/>
      <c r="O39" s="11"/>
      <c r="P39" s="168"/>
      <c r="Q39" s="66"/>
      <c r="R39" s="67">
        <v>14</v>
      </c>
      <c r="S39" s="56" t="s">
        <v>55</v>
      </c>
      <c r="T39" s="56"/>
      <c r="U39" s="171">
        <f>IF(VLOOKUP(R39,NP,32,FALSE)="","",IF(VLOOKUP(R39,NP,32,FALSE)=0,"",VLOOKUP(R39,NP,32,FALSE)))</f>
        <v>2</v>
      </c>
      <c r="V39" s="57">
        <f>IF(VLOOKUP(R39,NP,33,FALSE)="","",IF(VLOOKUP(R39,NP,34,FALSE)=2,"",VLOOKUP(R39,NP,34,FALSE)))</f>
        <v>43114</v>
      </c>
      <c r="W39" s="57"/>
      <c r="X39" s="182">
        <f>IF(VLOOKUP(R39,NP,33,FALSE)="","",IF(VLOOKUP(R39,NP,33,FALSE)=0,"",VLOOKUP(R39,NP,33,FALSE)))</f>
        <v>0.6458333333333334</v>
      </c>
      <c r="Y39" s="58"/>
      <c r="Z39" s="59">
        <f>IF(VLOOKUP(Z27,NP,14,FALSE)=0,"",VLOOKUP(Z27,NP,14,FALSE))</f>
        <v>916</v>
      </c>
      <c r="AA39" s="50" t="str">
        <f>IF(Z39="","",CONCATENATE(VLOOKUP(Z27,NP,15,FALSE),"  ",VLOOKUP(Z27,NP,16,FALSE)))</f>
        <v>FOCHESATO  Titouan</v>
      </c>
      <c r="AB39" s="50"/>
      <c r="AC39" s="164"/>
      <c r="AD39" s="50"/>
      <c r="AE39" s="50"/>
      <c r="AF39" s="164"/>
      <c r="AG39" s="50"/>
      <c r="AH39" s="62"/>
    </row>
    <row r="40" spans="1:33" ht="12" customHeight="1">
      <c r="A40" s="40">
        <v>7</v>
      </c>
      <c r="B40" s="49">
        <f>IF(VLOOKUP(B42,NP,4,FALSE)=0,"",VLOOKUP(B42,NP,4,FALSE))</f>
        <v>910</v>
      </c>
      <c r="C40" s="50" t="str">
        <f>IF(B40="","",CONCATENATE(VLOOKUP(B42,NP,5,FALSE),"  ",VLOOKUP(B42,NP,6,FALSE)))</f>
        <v>LEQUERTIER  Leo</v>
      </c>
      <c r="D40" s="50"/>
      <c r="E40" s="164"/>
      <c r="F40" s="50"/>
      <c r="G40" s="50"/>
      <c r="H40" s="164"/>
      <c r="I40" s="50"/>
      <c r="J40" s="6"/>
      <c r="K40" s="7"/>
      <c r="L40" s="7"/>
      <c r="M40" s="186"/>
      <c r="N40" s="7"/>
      <c r="O40" s="7"/>
      <c r="P40" s="186"/>
      <c r="Q40" s="8"/>
      <c r="Y40" s="33"/>
      <c r="Z40" s="54">
        <v>2</v>
      </c>
      <c r="AA40" s="65" t="str">
        <f>IF(Z39="","",CONCATENATE(VLOOKUP(Z27,NP,18,FALSE)," pts - ",VLOOKUP(Z27,NP,21,FALSE)))</f>
        <v>688 pts - TORIGNAISE ESTT</v>
      </c>
      <c r="AB40" s="65"/>
      <c r="AC40" s="187"/>
      <c r="AD40" s="65"/>
      <c r="AE40" s="65"/>
      <c r="AF40" s="187"/>
      <c r="AG40" s="65"/>
    </row>
    <row r="41" spans="2:33" ht="12" customHeight="1">
      <c r="B41" s="52"/>
      <c r="C41" s="53" t="str">
        <f>IF(B40="","",CONCATENATE(VLOOKUP(B42,NP,8,FALSE)," pts - ",VLOOKUP(B42,NP,11,FALSE)))</f>
        <v>538 pts - ST PAIR BRICQUE</v>
      </c>
      <c r="D41" s="53"/>
      <c r="E41" s="47"/>
      <c r="F41" s="53"/>
      <c r="G41" s="53"/>
      <c r="H41" s="47"/>
      <c r="I41" s="53"/>
      <c r="J41" s="54">
        <v>7</v>
      </c>
      <c r="K41" s="2"/>
      <c r="L41" s="7"/>
      <c r="M41" s="186"/>
      <c r="N41" s="7"/>
      <c r="O41" s="7"/>
      <c r="P41" s="186"/>
      <c r="Q41" s="8"/>
      <c r="Y41" s="33"/>
      <c r="Z41" s="63"/>
      <c r="AA41" s="64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</c>
      <c r="AB41" s="64"/>
      <c r="AC41" s="185"/>
      <c r="AD41" s="64"/>
      <c r="AE41" s="64"/>
      <c r="AF41" s="185"/>
      <c r="AG41" s="64"/>
    </row>
    <row r="42" spans="2:42" ht="12" customHeight="1">
      <c r="B42" s="55">
        <v>7</v>
      </c>
      <c r="C42" s="56" t="s">
        <v>55</v>
      </c>
      <c r="D42" s="56"/>
      <c r="E42" s="171">
        <f>IF(VLOOKUP(B42,NP,32,FALSE)="","",IF(VLOOKUP(B42,NP,32,FALSE)=0,"",VLOOKUP(B42,NP,32,FALSE)))</f>
        <v>4</v>
      </c>
      <c r="F42" s="57">
        <f>IF(VLOOKUP(B42,NP,33,FALSE)="","",IF(VLOOKUP(B42,NP,34,FALSE)=2,"",VLOOKUP(B42,NP,34,FALSE)))</f>
        <v>43114</v>
      </c>
      <c r="G42" s="57"/>
      <c r="H42" s="182">
        <f>IF(VLOOKUP(B42,NP,33,FALSE)="","",IF(VLOOKUP(B42,NP,33,FALSE)=0,"",VLOOKUP(B42,NP,33,FALSE)))</f>
        <v>0.5416666666666666</v>
      </c>
      <c r="I42" s="58"/>
      <c r="J42" s="59">
        <f>IF(VLOOKUP(J45,NP,4,FALSE)=0,"",VLOOKUP(J45,NP,4,FALSE))</f>
        <v>901</v>
      </c>
      <c r="K42" s="50" t="str">
        <f>IF(J42="","",CONCATENATE(VLOOKUP(J45,NP,5,FALSE),"  ",VLOOKUP(J45,NP,6,FALSE)))</f>
        <v>ANGOT  Baptiste</v>
      </c>
      <c r="L42" s="50"/>
      <c r="M42" s="164"/>
      <c r="N42" s="50"/>
      <c r="O42" s="50"/>
      <c r="P42" s="164"/>
      <c r="Q42" s="50"/>
      <c r="Y42" s="33"/>
      <c r="Z42" s="63"/>
      <c r="AA42" s="77"/>
      <c r="AB42" s="78"/>
      <c r="AC42" s="170"/>
      <c r="AD42" s="78"/>
      <c r="AE42" s="78"/>
      <c r="AF42" s="170"/>
      <c r="AG42" s="79"/>
      <c r="AH42" s="49">
        <f>IF(AND(VLOOKUP(Z27,NP,12,FALSE)=0,VLOOKUP(Z27,NP,22,FALSE)=0),"",IF(VLOOKUP(Z27,NP,12,FALSE)=0,VLOOKUP(Z27,NP,4,FALSE),IF(VLOOKUP(Z27,NP,22,FALSE)=0,VLOOKUP(Z27,NP,14,FALSE),"")))</f>
        <v>904</v>
      </c>
      <c r="AI42" s="50" t="str">
        <f>IF(AH42="","",IF(VLOOKUP(Z27,NP,12,FALSE)=0,CONCATENATE(VLOOKUP(Z27,NP,5,FALSE),"  ",VLOOKUP(Z27,NP,6,FALSE)),IF(VLOOKUP(Z27,NP,22,FALSE)=0,CONCATENATE(VLOOKUP(Z27,NP,15,FALSE),"  ",VLOOKUP(Z27,NP,16,FALSE)),"")))</f>
        <v>SARRALANGUE  Noam</v>
      </c>
      <c r="AJ42" s="50"/>
      <c r="AK42" s="50"/>
      <c r="AL42" s="50"/>
      <c r="AM42" s="50"/>
      <c r="AN42" s="50"/>
      <c r="AO42" s="50"/>
      <c r="AP42" s="76" t="s">
        <v>13</v>
      </c>
    </row>
    <row r="43" spans="2:41" ht="12" customHeight="1">
      <c r="B43" s="3"/>
      <c r="C43" s="2"/>
      <c r="D43" s="2"/>
      <c r="E43" s="172"/>
      <c r="F43" s="2"/>
      <c r="G43" s="2"/>
      <c r="H43" s="172"/>
      <c r="I43" s="60"/>
      <c r="J43" s="61"/>
      <c r="K43" s="64" t="str">
        <f>IF(J42="","",CONCATENATE(VLOOKUP(J45,NP,8,FALSE)," pts - ",VLOOKUP(J45,NP,11,FALSE)))</f>
        <v>558 pts - COUTANCES JA</v>
      </c>
      <c r="L43" s="64"/>
      <c r="M43" s="185"/>
      <c r="N43" s="64"/>
      <c r="O43" s="64"/>
      <c r="P43" s="185"/>
      <c r="Q43" s="64"/>
      <c r="R43" s="62"/>
      <c r="Y43" s="33"/>
      <c r="Z43" s="62"/>
      <c r="AG43" s="33"/>
      <c r="AH43" s="73"/>
      <c r="AI43" s="64" t="str">
        <f>IF(AH42="","",IF(VLOOKUP(Z27,NP,12,FALSE)=0,CONCATENATE(VLOOKUP(Z27,NP,8,FALSE)," pts - ",VLOOKUP(Z27,NP,11,FALSE)),IF(VLOOKUP(Z27,NP,22,FALSE)=0,CONCATENATE(VLOOKUP(Z27,NP,18,FALSE)," pts - ",VLOOKUP(Z27,NP,21,FALSE)),"")))</f>
        <v>661 pts - TORIGNAISE ESTT</v>
      </c>
      <c r="AJ43" s="64"/>
      <c r="AK43" s="64"/>
      <c r="AL43" s="64"/>
      <c r="AM43" s="64"/>
      <c r="AN43" s="64"/>
      <c r="AO43" s="64"/>
    </row>
    <row r="44" spans="1:33" ht="12" customHeight="1">
      <c r="A44" s="40">
        <v>10</v>
      </c>
      <c r="B44" s="49">
        <f>IF(VLOOKUP(B42,NP,14,FALSE)=0,"",VLOOKUP(B42,NP,14,FALSE))</f>
        <v>901</v>
      </c>
      <c r="C44" s="50" t="str">
        <f>IF(B44="","",CONCATENATE(VLOOKUP(B42,NP,15,FALSE),"  ",VLOOKUP(B42,NP,16,FALSE)))</f>
        <v>ANGOT  Baptiste</v>
      </c>
      <c r="D44" s="4"/>
      <c r="E44" s="173"/>
      <c r="F44" s="4"/>
      <c r="G44" s="4"/>
      <c r="H44" s="173"/>
      <c r="I44" s="5"/>
      <c r="J44" s="63"/>
      <c r="K44" s="64">
        <f>IF(J42="","",CONCATENATE(IF(VLOOKUP(B42,NP,23,FALSE)="","",IF(VLOOKUP(B42,NP,12,FALSE)=1,VLOOKUP(B42,NP,23,FALSE),-VLOOKUP(B42,NP,23,FALSE))),IF(VLOOKUP(B42,NP,24,FALSE)="","",CONCATENATE(" / ",IF(VLOOKUP(B42,NP,12,FALSE)=1,VLOOKUP(B42,NP,24,FALSE),-VLOOKUP(B42,NP,24,FALSE)))),IF(VLOOKUP(B42,NP,25,FALSE)="","",CONCATENATE(" / ",IF(VLOOKUP(B42,NP,12,FALSE)=1,VLOOKUP(B42,NP,25,FALSE),-VLOOKUP(B42,NP,25,FALSE)))),IF(VLOOKUP(B42,NP,26,FALSE)="","",CONCATENATE(" / ",IF(VLOOKUP(B42,NP,12,FALSE)=1,VLOOKUP(B42,NP,26,FALSE),-VLOOKUP(B42,NP,26,FALSE)))),IF(VLOOKUP(B42,NP,27,FALSE)="","",CONCATENATE(" / ",IF(VLOOKUP(B42,NP,12,FALSE)=1,VLOOKUP(B42,NP,27,FALSE),-VLOOKUP(B42,NP,27,FALSE)))),IF(VLOOKUP(B42,NP,28)="","",CONCATENATE(" / ",IF(VLOOKUP(B42,NP,12)=1,VLOOKUP(B42,NP,28),-VLOOKUP(B42,NP,28)))),IF(VLOOKUP(B42,NP,29)="","",CONCATENATE(" / ",IF(VLOOKUP(B42,NP,12)=1,VLOOKUP(B42,NP,29),-VLOOKUP(B42,NP,29))))))</f>
      </c>
      <c r="L44" s="64"/>
      <c r="M44" s="185"/>
      <c r="N44" s="64"/>
      <c r="O44" s="64"/>
      <c r="P44" s="185"/>
      <c r="Q44" s="64"/>
      <c r="R44" s="62"/>
      <c r="S44" s="68"/>
      <c r="T44" s="68"/>
      <c r="U44" s="196"/>
      <c r="V44" s="68"/>
      <c r="W44" s="68"/>
      <c r="X44" s="196"/>
      <c r="Y44" s="33"/>
      <c r="Z44" s="62"/>
      <c r="AG44" s="33"/>
    </row>
    <row r="45" spans="2:33" ht="12" customHeight="1">
      <c r="B45" s="3"/>
      <c r="C45" s="53" t="str">
        <f>IF(B44="","",CONCATENATE(VLOOKUP(B42,NP,18,FALSE)," pts - ",VLOOKUP(B42,NP,21,FALSE)))</f>
        <v>558 pts - COUTANCES JA</v>
      </c>
      <c r="D45" s="53"/>
      <c r="E45" s="47"/>
      <c r="F45" s="53"/>
      <c r="G45" s="53"/>
      <c r="H45" s="47"/>
      <c r="I45" s="53"/>
      <c r="J45" s="27">
        <v>12</v>
      </c>
      <c r="K45" s="56" t="s">
        <v>55</v>
      </c>
      <c r="L45" s="56"/>
      <c r="M45" s="171">
        <f>IF(VLOOKUP(J45,NP,32,FALSE)="","",IF(VLOOKUP(J45,NP,32,FALSE)=0,"",VLOOKUP(J45,NP,32,FALSE)))</f>
        <v>4</v>
      </c>
      <c r="N45" s="57">
        <f>IF(VLOOKUP(J45,NP,33,FALSE)="","",IF(VLOOKUP(J45,NP,34,FALSE)=2,"",VLOOKUP(J45,NP,34,FALSE)))</f>
        <v>43114</v>
      </c>
      <c r="O45" s="57"/>
      <c r="P45" s="182">
        <f>IF(VLOOKUP(J45,NP,33,FALSE)="","",IF(VLOOKUP(J45,NP,33,FALSE)=0,"",VLOOKUP(J45,NP,33,FALSE)))</f>
        <v>0.5833333333333334</v>
      </c>
      <c r="Q45" s="58"/>
      <c r="R45" s="59">
        <f>IF(VLOOKUP(R39,NP,14,FALSE)=0,"",VLOOKUP(R39,NP,14,FALSE))</f>
        <v>917</v>
      </c>
      <c r="S45" s="50" t="str">
        <f>IF(R45="","",CONCATENATE(VLOOKUP(R39,NP,15,FALSE),"  ",VLOOKUP(R39,NP,16,FALSE)))</f>
        <v>BELLIEN  Nattan</v>
      </c>
      <c r="T45" s="50"/>
      <c r="U45" s="164"/>
      <c r="V45" s="50"/>
      <c r="W45" s="50"/>
      <c r="X45" s="164"/>
      <c r="Y45" s="50"/>
      <c r="Z45" s="62"/>
      <c r="AG45" s="33"/>
    </row>
    <row r="46" spans="1:33" ht="12" customHeight="1">
      <c r="A46" s="40">
        <v>15</v>
      </c>
      <c r="B46" s="49">
        <f>IF(VLOOKUP(B48,NP,4,FALSE)=0,"",VLOOKUP(B48,NP,4,FALSE))</f>
      </c>
      <c r="C46" s="50">
        <f>IF(B46="","",CONCATENATE(VLOOKUP(B48,NP,5,FALSE),"  ",VLOOKUP(B48,NP,6,FALSE)))</f>
      </c>
      <c r="D46" s="50"/>
      <c r="E46" s="164"/>
      <c r="F46" s="50"/>
      <c r="G46" s="50"/>
      <c r="H46" s="164"/>
      <c r="I46" s="50"/>
      <c r="J46" s="70"/>
      <c r="K46" s="52"/>
      <c r="L46" s="52"/>
      <c r="M46" s="188"/>
      <c r="N46" s="52"/>
      <c r="O46" s="52"/>
      <c r="P46" s="188"/>
      <c r="Q46" s="33"/>
      <c r="R46" s="54">
        <v>2</v>
      </c>
      <c r="S46" s="65" t="str">
        <f>IF(R45="","",CONCATENATE(VLOOKUP(R39,NP,18,FALSE)," pts - ",VLOOKUP(R39,NP,21,FALSE)))</f>
        <v>582 pts - MT ST AIGNAN TT</v>
      </c>
      <c r="T46" s="65"/>
      <c r="U46" s="187"/>
      <c r="V46" s="65"/>
      <c r="W46" s="65"/>
      <c r="X46" s="187"/>
      <c r="Y46" s="65"/>
      <c r="Z46" s="70"/>
      <c r="AA46" s="52"/>
      <c r="AB46" s="52"/>
      <c r="AC46" s="188"/>
      <c r="AD46" s="52"/>
      <c r="AE46" s="52"/>
      <c r="AF46" s="188"/>
      <c r="AG46" s="71"/>
    </row>
    <row r="47" spans="2:25" ht="12" customHeight="1">
      <c r="B47" s="52"/>
      <c r="C47" s="53">
        <f>IF(B46="","",CONCATENATE(VLOOKUP(B48,NP,8,FALSE)," pts - ",VLOOKUP(B48,NP,11,FALSE)))</f>
      </c>
      <c r="D47" s="53"/>
      <c r="E47" s="47"/>
      <c r="F47" s="53"/>
      <c r="G47" s="53"/>
      <c r="H47" s="47"/>
      <c r="I47" s="53"/>
      <c r="J47" s="63"/>
      <c r="K47" s="52"/>
      <c r="L47" s="52"/>
      <c r="M47" s="188"/>
      <c r="N47" s="52"/>
      <c r="O47" s="52"/>
      <c r="P47" s="188"/>
      <c r="Q47" s="33"/>
      <c r="R47" s="63"/>
      <c r="S47" s="64">
        <f>IF(R45="","",CONCATENATE(IF(VLOOKUP(J45,NP,23,FALSE)="","",IF(VLOOKUP(J45,NP,12,FALSE)=1,VLOOKUP(J45,NP,23,FALSE),-VLOOKUP(J45,NP,23,FALSE))),IF(VLOOKUP(J45,NP,24,FALSE)="","",CONCATENATE(" / ",IF(VLOOKUP(J45,NP,12,FALSE)=1,VLOOKUP(J45,NP,24,FALSE),-VLOOKUP(J45,NP,24,FALSE)))),IF(VLOOKUP(J45,NP,25,FALSE)="","",CONCATENATE(" / ",IF(VLOOKUP(J45,NP,12,FALSE)=1,VLOOKUP(J45,NP,25,FALSE),-VLOOKUP(J45,NP,25,FALSE)))),IF(VLOOKUP(J45,NP,26,FALSE)="","",CONCATENATE(" / ",IF(VLOOKUP(J45,NP,12,FALSE)=1,VLOOKUP(J45,NP,26,FALSE),-VLOOKUP(J45,NP,26,FALSE)))),IF(VLOOKUP(J45,NP,27,FALSE)="","",CONCATENATE(" / ",IF(VLOOKUP(J45,NP,12,FALSE)=1,VLOOKUP(J45,NP,27,FALSE),-VLOOKUP(J45,NP,27,FALSE)))),IF(VLOOKUP(J45,NP,28)="","",CONCATENATE(" / ",IF(VLOOKUP(J45,NP,12)=1,VLOOKUP(J45,NP,28),-VLOOKUP(J45,NP,28)))),IF(VLOOKUP(J45,NP,29)="","",CONCATENATE(" / ",IF(VLOOKUP(J45,NP,12)=1,VLOOKUP(J45,NP,29),-VLOOKUP(J45,NP,29))))))</f>
      </c>
      <c r="T47" s="64"/>
      <c r="U47" s="185"/>
      <c r="V47" s="64"/>
      <c r="W47" s="64"/>
      <c r="X47" s="185"/>
      <c r="Y47" s="64"/>
    </row>
    <row r="48" spans="2:42" ht="12" customHeight="1">
      <c r="B48" s="55">
        <v>8</v>
      </c>
      <c r="C48" s="56" t="s">
        <v>55</v>
      </c>
      <c r="D48" s="56"/>
      <c r="E48" s="171">
        <f>IF(VLOOKUP(B48,NP,32,FALSE)="","",IF(VLOOKUP(B48,NP,32,FALSE)=0,"",VLOOKUP(B48,NP,32,FALSE)))</f>
      </c>
      <c r="F48" s="57">
        <f>IF(VLOOKUP(B48,NP,33,FALSE)="","",IF(VLOOKUP(B48,NP,34,FALSE)=2,"",VLOOKUP(B48,NP,34,FALSE)))</f>
      </c>
      <c r="G48" s="57"/>
      <c r="H48" s="182" t="str">
        <f>IF(VLOOKUP(B48,NP,33,FALSE)="","",IF(VLOOKUP(B48,NP,33,FALSE)=0,"",VLOOKUP(B48,NP,33,FALSE)))</f>
        <v> </v>
      </c>
      <c r="I48" s="58"/>
      <c r="J48" s="59">
        <f>IF(VLOOKUP(J45,NP,14,FALSE)=0,"",VLOOKUP(J45,NP,14,FALSE))</f>
        <v>917</v>
      </c>
      <c r="K48" s="50" t="str">
        <f>IF(J48="","",CONCATENATE(VLOOKUP(J45,NP,15,FALSE),"  ",VLOOKUP(J45,NP,16,FALSE)))</f>
        <v>BELLIEN  Nattan</v>
      </c>
      <c r="L48" s="50"/>
      <c r="M48" s="164"/>
      <c r="N48" s="50"/>
      <c r="O48" s="50"/>
      <c r="P48" s="164"/>
      <c r="Q48" s="72"/>
      <c r="R48" s="62"/>
      <c r="S48" s="80"/>
      <c r="T48" s="75"/>
      <c r="U48" s="130"/>
      <c r="V48" s="75"/>
      <c r="W48" s="75"/>
      <c r="X48" s="130"/>
      <c r="Y48" s="75"/>
      <c r="Z48" s="81"/>
      <c r="AA48" s="82"/>
      <c r="AB48" s="82"/>
      <c r="AC48" s="82"/>
      <c r="AD48" s="82"/>
      <c r="AE48" s="82"/>
      <c r="AF48" s="82"/>
      <c r="AG48" s="83"/>
      <c r="AH48" s="75"/>
      <c r="AI48" s="84"/>
      <c r="AJ48" s="84"/>
      <c r="AK48" s="84"/>
      <c r="AL48" s="84"/>
      <c r="AM48" s="84"/>
      <c r="AN48" s="84"/>
      <c r="AO48" s="33"/>
      <c r="AP48" s="85"/>
    </row>
    <row r="49" spans="2:42" ht="12" customHeight="1">
      <c r="B49" s="3"/>
      <c r="C49" s="2"/>
      <c r="D49" s="2"/>
      <c r="E49" s="172"/>
      <c r="F49" s="2"/>
      <c r="G49" s="2"/>
      <c r="H49" s="172"/>
      <c r="I49" s="60"/>
      <c r="J49" s="54">
        <v>2</v>
      </c>
      <c r="K49" s="64" t="str">
        <f>IF(J48="","",CONCATENATE(VLOOKUP(J45,NP,18,FALSE)," pts - ",VLOOKUP(J45,NP,21,FALSE)))</f>
        <v>582 pts - MT ST AIGNAN TT</v>
      </c>
      <c r="L49" s="64"/>
      <c r="M49" s="185"/>
      <c r="N49" s="64"/>
      <c r="O49" s="64"/>
      <c r="P49" s="185"/>
      <c r="Q49" s="64"/>
      <c r="S49" s="86"/>
      <c r="T49" s="73"/>
      <c r="U49" s="189"/>
      <c r="V49" s="73"/>
      <c r="W49" s="73"/>
      <c r="X49" s="189"/>
      <c r="Y49" s="52"/>
      <c r="AH49" s="70"/>
      <c r="AI49" s="87"/>
      <c r="AJ49" s="87"/>
      <c r="AK49" s="87"/>
      <c r="AL49" s="87"/>
      <c r="AM49" s="87"/>
      <c r="AN49" s="87"/>
      <c r="AO49" s="71"/>
      <c r="AP49" s="88"/>
    </row>
    <row r="50" spans="1:47" ht="12" customHeight="1">
      <c r="A50" s="40">
        <v>2</v>
      </c>
      <c r="B50" s="49">
        <f>IF(VLOOKUP(B48,NP,14,FALSE)=0,"",VLOOKUP(B48,NP,14,FALSE))</f>
        <v>917</v>
      </c>
      <c r="C50" s="50" t="str">
        <f>IF(B50="","",CONCATENATE(VLOOKUP(B48,NP,15,FALSE),"  ",VLOOKUP(B48,NP,16,FALSE)))</f>
        <v>BELLIEN  Nattan</v>
      </c>
      <c r="D50" s="4"/>
      <c r="E50" s="173"/>
      <c r="F50" s="4"/>
      <c r="G50" s="4"/>
      <c r="H50" s="173"/>
      <c r="I50" s="5"/>
      <c r="J50" s="89"/>
      <c r="K50" s="64">
        <f>IF(J48="","",CONCATENATE(IF(VLOOKUP(B48,NP,23,FALSE)="","",IF(VLOOKUP(B48,NP,12,FALSE)=1,VLOOKUP(B48,NP,23,FALSE),-VLOOKUP(B48,NP,23,FALSE))),IF(VLOOKUP(B48,NP,24,FALSE)="","",CONCATENATE(" / ",IF(VLOOKUP(B48,NP,12,FALSE)=1,VLOOKUP(B48,NP,24,FALSE),-VLOOKUP(B48,NP,24,FALSE)))),IF(VLOOKUP(B48,NP,25,FALSE)="","",CONCATENATE(" / ",IF(VLOOKUP(B48,NP,12,FALSE)=1,VLOOKUP(B48,NP,25,FALSE),-VLOOKUP(B48,NP,25,FALSE)))),IF(VLOOKUP(B48,NP,26,FALSE)="","",CONCATENATE(" / ",IF(VLOOKUP(B48,NP,12,FALSE)=1,VLOOKUP(B48,NP,26,FALSE),-VLOOKUP(B48,NP,26,FALSE)))),IF(VLOOKUP(B48,NP,27,FALSE)="","",CONCATENATE(" / ",IF(VLOOKUP(B48,NP,12,FALSE)=1,VLOOKUP(B48,NP,27,FALSE),-VLOOKUP(B48,NP,27,FALSE)))),IF(VLOOKUP(B48,NP,28)="","",CONCATENATE(" / ",IF(VLOOKUP(B48,NP,12)=1,VLOOKUP(B48,NP,28),-VLOOKUP(B48,NP,28)))),IF(VLOOKUP(B48,NP,29)="","",CONCATENATE(" / ",IF(VLOOKUP(B48,NP,12)=1,VLOOKUP(B48,NP,29),-VLOOKUP(B48,NP,29))))))</f>
      </c>
      <c r="L50" s="64"/>
      <c r="M50" s="185"/>
      <c r="N50" s="64"/>
      <c r="O50" s="64"/>
      <c r="P50" s="185"/>
      <c r="Q50" s="64"/>
      <c r="R50" s="75"/>
      <c r="S50" s="90"/>
      <c r="T50" s="71"/>
      <c r="U50" s="176"/>
      <c r="V50" s="71"/>
      <c r="W50" s="71"/>
      <c r="X50" s="176"/>
      <c r="Y50" s="71"/>
      <c r="Z50" s="91" t="s">
        <v>2</v>
      </c>
      <c r="AA50" s="91"/>
      <c r="AB50" s="91"/>
      <c r="AC50" s="91"/>
      <c r="AD50" s="91"/>
      <c r="AE50" s="91"/>
      <c r="AF50" s="91"/>
      <c r="AG50" s="91"/>
      <c r="AH50" s="70"/>
      <c r="AI50" s="52"/>
      <c r="AJ50" s="52"/>
      <c r="AK50" s="52"/>
      <c r="AL50" s="52"/>
      <c r="AM50" s="52"/>
      <c r="AN50" s="52"/>
      <c r="AO50" s="52"/>
      <c r="AP50" s="92"/>
      <c r="AU50" s="46"/>
    </row>
    <row r="51" spans="2:47" ht="15.75" customHeight="1">
      <c r="B51" s="3"/>
      <c r="C51" s="53" t="str">
        <f>IF(B50="","",CONCATENATE(VLOOKUP(B48,NP,18,FALSE)," pts - ",VLOOKUP(B48,NP,21,FALSE)))</f>
        <v>582 pts - MT ST AIGNAN TT</v>
      </c>
      <c r="D51" s="53"/>
      <c r="E51" s="47"/>
      <c r="F51" s="53"/>
      <c r="G51" s="53"/>
      <c r="H51" s="47"/>
      <c r="I51" s="53"/>
      <c r="J51" s="75"/>
      <c r="K51" s="80"/>
      <c r="L51" s="75"/>
      <c r="M51" s="130"/>
      <c r="N51" s="75"/>
      <c r="O51" s="75"/>
      <c r="P51" s="130"/>
      <c r="Q51" s="75"/>
      <c r="R51" s="70"/>
      <c r="S51" s="93"/>
      <c r="T51" s="94"/>
      <c r="U51" s="175"/>
      <c r="V51" s="94"/>
      <c r="W51" s="94"/>
      <c r="X51" s="175"/>
      <c r="Y51" s="71"/>
      <c r="Z51" s="70"/>
      <c r="AA51" s="52"/>
      <c r="AB51" s="52"/>
      <c r="AC51" s="188"/>
      <c r="AD51" s="52"/>
      <c r="AE51" s="52"/>
      <c r="AF51" s="188"/>
      <c r="AG51" s="52"/>
      <c r="AH51" s="52"/>
      <c r="AI51" s="52"/>
      <c r="AJ51" s="52"/>
      <c r="AK51" s="52"/>
      <c r="AL51" s="52"/>
      <c r="AM51" s="52"/>
      <c r="AN51" s="52"/>
      <c r="AO51" s="52"/>
      <c r="AP51" s="92"/>
      <c r="AU51" s="46"/>
    </row>
    <row r="52" spans="1:47" ht="15.75" customHeight="1">
      <c r="A52" s="95"/>
      <c r="B52" s="75"/>
      <c r="C52" s="80"/>
      <c r="D52" s="96"/>
      <c r="E52" s="165"/>
      <c r="F52" s="96"/>
      <c r="G52" s="96"/>
      <c r="H52" s="165"/>
      <c r="I52" s="71"/>
      <c r="J52" s="75"/>
      <c r="K52" s="80"/>
      <c r="L52" s="75"/>
      <c r="M52" s="130"/>
      <c r="N52" s="75"/>
      <c r="O52" s="75"/>
      <c r="P52" s="130"/>
      <c r="Q52" s="75"/>
      <c r="R52" s="97"/>
      <c r="S52" s="98"/>
      <c r="T52" s="99"/>
      <c r="U52" s="167"/>
      <c r="V52" s="99"/>
      <c r="W52" s="99"/>
      <c r="X52" s="167"/>
      <c r="Y52" s="40">
        <v>4</v>
      </c>
      <c r="Z52" s="49">
        <f>IF(AND(VLOOKUP(R15,NP,12,FALSE)=0,VLOOKUP(R15,NP,22,FALSE)=0),"",IF(VLOOKUP(R15,NP,12,FALSE)=0,VLOOKUP(R15,NP,4,FALSE),IF(VLOOKUP(R15,NP,22,FALSE)=0,VLOOKUP(R15,NP,14,FALSE),"")))</f>
        <v>912</v>
      </c>
      <c r="AA52" s="50" t="str">
        <f>IF(Z52="","",IF(VLOOKUP(R15,NP,12,FALSE)=0,CONCATENATE(VLOOKUP(R15,NP,5,FALSE),"  ",VLOOKUP(R15,NP,6,FALSE)),IF(VLOOKUP(R15,NP,22,FALSE)=0,CONCATENATE(VLOOKUP(R15,NP,15,FALSE),"  ",VLOOKUP(R15,NP,16,FALSE)),"")))</f>
        <v>DUHAMEL BREMONT  Rowan</v>
      </c>
      <c r="AB52" s="50"/>
      <c r="AC52" s="164"/>
      <c r="AD52" s="50"/>
      <c r="AE52" s="50"/>
      <c r="AF52" s="164"/>
      <c r="AG52" s="50"/>
      <c r="AH52" s="70"/>
      <c r="AI52" s="52"/>
      <c r="AJ52" s="52"/>
      <c r="AK52" s="52"/>
      <c r="AL52" s="52"/>
      <c r="AM52" s="52"/>
      <c r="AN52" s="52"/>
      <c r="AO52" s="52"/>
      <c r="AP52" s="92"/>
      <c r="AU52" s="46"/>
    </row>
    <row r="53" spans="1:47" ht="12" customHeight="1">
      <c r="A53" s="95"/>
      <c r="B53" s="75"/>
      <c r="C53" s="80"/>
      <c r="D53" s="94"/>
      <c r="E53" s="175"/>
      <c r="F53" s="94"/>
      <c r="G53" s="94"/>
      <c r="H53" s="175"/>
      <c r="I53" s="75"/>
      <c r="J53" s="75"/>
      <c r="K53" s="80"/>
      <c r="L53" s="75"/>
      <c r="M53" s="130"/>
      <c r="N53" s="75"/>
      <c r="O53" s="75"/>
      <c r="P53" s="130"/>
      <c r="Q53" s="75"/>
      <c r="R53" s="97"/>
      <c r="S53" s="100"/>
      <c r="T53" s="101"/>
      <c r="U53" s="165"/>
      <c r="V53" s="101"/>
      <c r="W53" s="101"/>
      <c r="X53" s="165"/>
      <c r="Y53" s="71"/>
      <c r="Z53" s="73"/>
      <c r="AA53" s="65" t="str">
        <f>IF(Z52="","",IF(VLOOKUP(R15,NP,12,FALSE)=0,CONCATENATE(VLOOKUP(R15,NP,8,FALSE)," pts - ",VLOOKUP(R15,NP,11,FALSE)),IF(VLOOKUP(R15,NP,22,FALSE)=0,CONCATENATE(VLOOKUP(R15,NP,18,FALSE)," pts - ",VLOOKUP(R15,NP,21,FALSE)),"")))</f>
        <v>652 pts - EVREUX EC</v>
      </c>
      <c r="AB53" s="65"/>
      <c r="AC53" s="187"/>
      <c r="AD53" s="65"/>
      <c r="AE53" s="65"/>
      <c r="AF53" s="187"/>
      <c r="AG53" s="102"/>
      <c r="AH53" s="63"/>
      <c r="AI53" s="52"/>
      <c r="AJ53" s="52"/>
      <c r="AK53" s="52"/>
      <c r="AL53" s="52"/>
      <c r="AM53" s="52"/>
      <c r="AN53" s="52"/>
      <c r="AO53" s="52"/>
      <c r="AP53" s="92"/>
      <c r="AU53" s="46"/>
    </row>
    <row r="54" spans="1:47" ht="12" customHeight="1">
      <c r="A54" s="95"/>
      <c r="B54" s="75"/>
      <c r="C54" s="80"/>
      <c r="D54" s="103"/>
      <c r="E54" s="103"/>
      <c r="F54" s="103"/>
      <c r="G54" s="103"/>
      <c r="H54" s="103"/>
      <c r="I54" s="75"/>
      <c r="J54" s="104"/>
      <c r="K54" s="105"/>
      <c r="L54" s="96"/>
      <c r="M54" s="165"/>
      <c r="N54" s="96"/>
      <c r="O54" s="96"/>
      <c r="P54" s="165"/>
      <c r="Q54" s="71"/>
      <c r="R54" s="97"/>
      <c r="S54" s="106"/>
      <c r="T54" s="107"/>
      <c r="U54" s="134"/>
      <c r="V54" s="107"/>
      <c r="W54" s="107"/>
      <c r="X54" s="134"/>
      <c r="Y54" s="71"/>
      <c r="Z54" s="27">
        <v>16</v>
      </c>
      <c r="AA54" s="56" t="s">
        <v>55</v>
      </c>
      <c r="AB54" s="56"/>
      <c r="AC54" s="171">
        <f>IF(VLOOKUP(Z54,NP,32,FALSE)="","",IF(VLOOKUP(Z54,NP,32,FALSE)=0,"",VLOOKUP(Z54,NP,32,FALSE)))</f>
        <v>5</v>
      </c>
      <c r="AD54" s="57">
        <f>IF(VLOOKUP(Z54,NP,33,FALSE)="","",IF(VLOOKUP(Z54,NP,34,FALSE)=2,"",VLOOKUP(Z54,NP,34,FALSE)))</f>
        <v>43114</v>
      </c>
      <c r="AE54" s="57"/>
      <c r="AF54" s="182">
        <f>IF(VLOOKUP(Z54,NP,33,FALSE)="","",IF(VLOOKUP(Z54,NP,33,FALSE)=0,"",VLOOKUP(Z54,NP,33,FALSE)))</f>
        <v>0.7083333333333334</v>
      </c>
      <c r="AG54" s="58"/>
      <c r="AH54" s="59">
        <f>IF(VLOOKUP(Z54,NP,12,FALSE)=1,VLOOKUP(Z54,NP,4,FALSE),IF(VLOOKUP(Z54,NP,22,FALSE)=1,VLOOKUP(Z54,NP,14,FALSE),""))</f>
        <v>917</v>
      </c>
      <c r="AI54" s="50" t="str">
        <f>IF(AH54="","",IF(VLOOKUP(Z54,NP,12,FALSE)=1,CONCATENATE(VLOOKUP(Z54,NP,5,FALSE),"  ",VLOOKUP(Z54,NP,6,FALSE)),IF(VLOOKUP(Z54,NP,22,FALSE)=1,CONCATENATE(VLOOKUP(Z54,NP,15,FALSE),"  ",VLOOKUP(Z54,NP,16,FALSE)),"")))</f>
        <v>BELLIEN  Nattan</v>
      </c>
      <c r="AJ54" s="50"/>
      <c r="AK54" s="50"/>
      <c r="AL54" s="50"/>
      <c r="AM54" s="50"/>
      <c r="AN54" s="50"/>
      <c r="AO54" s="50"/>
      <c r="AP54" s="76" t="s">
        <v>3</v>
      </c>
      <c r="AU54" s="46"/>
    </row>
    <row r="55" spans="1:47" ht="12" customHeight="1">
      <c r="A55" s="95"/>
      <c r="B55" s="75"/>
      <c r="C55" s="80"/>
      <c r="D55" s="71"/>
      <c r="E55" s="176"/>
      <c r="F55" s="71"/>
      <c r="G55" s="71"/>
      <c r="H55" s="176"/>
      <c r="I55" s="75"/>
      <c r="J55" s="71"/>
      <c r="K55" s="93"/>
      <c r="L55" s="94"/>
      <c r="M55" s="175"/>
      <c r="N55" s="94"/>
      <c r="O55" s="94"/>
      <c r="P55" s="175"/>
      <c r="Q55" s="75"/>
      <c r="R55" s="97"/>
      <c r="S55" s="108"/>
      <c r="T55" s="109"/>
      <c r="U55" s="169"/>
      <c r="V55" s="109"/>
      <c r="W55" s="109"/>
      <c r="X55" s="169"/>
      <c r="Y55" s="71"/>
      <c r="Z55" s="52"/>
      <c r="AA55" s="52"/>
      <c r="AB55" s="52"/>
      <c r="AC55" s="188"/>
      <c r="AD55" s="52"/>
      <c r="AE55" s="52"/>
      <c r="AF55" s="188"/>
      <c r="AG55" s="73"/>
      <c r="AH55" s="61"/>
      <c r="AI55" s="64" t="str">
        <f>IF(AH54="","",IF(VLOOKUP(Z54,NP,12,FALSE)=1,CONCATENATE(VLOOKUP(Z54,NP,8,FALSE)," pts - ",VLOOKUP(Z54,NP,11,FALSE)),IF(VLOOKUP(Z54,NP,22,FALSE)=1,CONCATENATE(VLOOKUP(Z54,NP,18,FALSE)," pts - ",VLOOKUP(Z54,NP,21,FALSE)),"")))</f>
        <v>582 pts - MT ST AIGNAN TT</v>
      </c>
      <c r="AJ55" s="64"/>
      <c r="AK55" s="64"/>
      <c r="AL55" s="64"/>
      <c r="AM55" s="64"/>
      <c r="AN55" s="64"/>
      <c r="AO55" s="64"/>
      <c r="AP55" s="92"/>
      <c r="AU55" s="46"/>
    </row>
    <row r="56" spans="1:47" ht="12" customHeight="1">
      <c r="A56" s="95"/>
      <c r="B56" s="75"/>
      <c r="C56" s="80"/>
      <c r="D56" s="96"/>
      <c r="E56" s="165"/>
      <c r="F56" s="96"/>
      <c r="G56" s="96"/>
      <c r="H56" s="165"/>
      <c r="I56" s="71"/>
      <c r="J56" s="97"/>
      <c r="K56" s="106"/>
      <c r="L56" s="107"/>
      <c r="M56" s="134"/>
      <c r="N56" s="107"/>
      <c r="O56" s="107"/>
      <c r="P56" s="134"/>
      <c r="Q56" s="75"/>
      <c r="R56" s="97"/>
      <c r="S56" s="110"/>
      <c r="T56" s="79"/>
      <c r="U56" s="197"/>
      <c r="V56" s="79"/>
      <c r="W56" s="79"/>
      <c r="X56" s="197"/>
      <c r="Y56" s="40">
        <v>3</v>
      </c>
      <c r="Z56" s="49">
        <f>IF(AND(VLOOKUP(R39,NP,12,FALSE)=0,VLOOKUP(R39,NP,22,FALSE)=0),"",IF(VLOOKUP(R39,NP,12,FALSE)=0,VLOOKUP(R39,NP,4,FALSE),IF(VLOOKUP(R39,NP,22,FALSE)=0,VLOOKUP(R39,NP,14,FALSE),"")))</f>
        <v>917</v>
      </c>
      <c r="AA56" s="50" t="str">
        <f>IF(Z56="","",IF(VLOOKUP(R39,NP,12,FALSE)=0,CONCATENATE(VLOOKUP(R39,NP,5,FALSE),"  ",VLOOKUP(R39,NP,6,FALSE)),IF(VLOOKUP(R39,NP,22,FALSE)=0,CONCATENATE(VLOOKUP(R39,NP,15,FALSE),"  ",VLOOKUP(R39,NP,16,FALSE)),"")))</f>
        <v>BELLIEN  Nattan</v>
      </c>
      <c r="AB56" s="50"/>
      <c r="AC56" s="164"/>
      <c r="AD56" s="50"/>
      <c r="AE56" s="50"/>
      <c r="AF56" s="164"/>
      <c r="AG56" s="50"/>
      <c r="AH56" s="63"/>
      <c r="AI56" s="64">
        <f>IF(AH54="","",CONCATENATE(IF(VLOOKUP(Z54,NP,23,FALSE)="","",IF(VLOOKUP(Z54,NP,12,FALSE)=1,VLOOKUP(Z54,NP,23,FALSE),-VLOOKUP(Z54,NP,23,FALSE))),IF(VLOOKUP(Z54,NP,24,FALSE)="","",CONCATENATE(" / ",IF(VLOOKUP(Z54,NP,12,FALSE)=1,VLOOKUP(Z54,NP,24,FALSE),-VLOOKUP(Z54,NP,24,FALSE)))),IF(VLOOKUP(Z54,NP,25,FALSE)="","",CONCATENATE(" / ",IF(VLOOKUP(Z54,NP,12,FALSE)=1,VLOOKUP(Z54,NP,25,FALSE),-VLOOKUP(Z54,NP,25,FALSE)))),IF(VLOOKUP(Z54,NP,26,FALSE)="","",CONCATENATE(" / ",IF(VLOOKUP(Z54,NP,12,FALSE)=1,VLOOKUP(Z54,NP,26,FALSE),-VLOOKUP(Z54,NP,26,FALSE)))),IF(VLOOKUP(Z54,NP,27,FALSE)="","",CONCATENATE(" / ",IF(VLOOKUP(Z54,NP,12,FALSE)=1,VLOOKUP(Z54,NP,27,FALSE),-VLOOKUP(Z54,NP,27,FALSE)))),IF(VLOOKUP(Z54,NP,28)="","",CONCATENATE(" / ",IF(VLOOKUP(Z54,NP,12)=1,VLOOKUP(Z54,NP,28),-VLOOKUP(Z54,NP,28)))),IF(VLOOKUP(Z54,NP,29)="","",CONCATENATE(" / ",IF(VLOOKUP(Z54,NP,12)=1,VLOOKUP(Z54,NP,29),-VLOOKUP(Z54,NP,29))))))</f>
      </c>
      <c r="AJ56" s="64"/>
      <c r="AK56" s="64"/>
      <c r="AL56" s="64"/>
      <c r="AM56" s="64"/>
      <c r="AN56" s="64"/>
      <c r="AO56" s="64"/>
      <c r="AP56" s="92"/>
      <c r="AU56" s="46"/>
    </row>
    <row r="57" spans="1:47" ht="12" customHeight="1">
      <c r="A57" s="95"/>
      <c r="B57" s="75"/>
      <c r="C57" s="80"/>
      <c r="D57" s="94"/>
      <c r="E57" s="175"/>
      <c r="F57" s="94"/>
      <c r="G57" s="94"/>
      <c r="H57" s="175"/>
      <c r="I57" s="75"/>
      <c r="J57" s="97"/>
      <c r="K57" s="111"/>
      <c r="L57" s="103"/>
      <c r="M57" s="103"/>
      <c r="N57" s="103"/>
      <c r="O57" s="103"/>
      <c r="P57" s="103"/>
      <c r="Q57" s="75"/>
      <c r="R57" s="97"/>
      <c r="S57" s="52"/>
      <c r="T57" s="52"/>
      <c r="U57" s="188"/>
      <c r="V57" s="52"/>
      <c r="W57" s="52"/>
      <c r="X57" s="188"/>
      <c r="Y57" s="71"/>
      <c r="Z57" s="73"/>
      <c r="AA57" s="65" t="str">
        <f>IF(Z56="","",IF(VLOOKUP(R39,NP,12,FALSE)=0,CONCATENATE(VLOOKUP(R39,NP,8,FALSE)," pts - ",VLOOKUP(R39,NP,11,FALSE)),IF(VLOOKUP(R39,NP,22,FALSE)=0,CONCATENATE(VLOOKUP(R39,NP,18,FALSE)," pts - ",VLOOKUP(R39,NP,21,FALSE)),"")))</f>
        <v>582 pts - MT ST AIGNAN TT</v>
      </c>
      <c r="AB57" s="65"/>
      <c r="AC57" s="187"/>
      <c r="AD57" s="65"/>
      <c r="AE57" s="65"/>
      <c r="AF57" s="187"/>
      <c r="AG57" s="65"/>
      <c r="AH57" s="112"/>
      <c r="AI57" s="52"/>
      <c r="AJ57" s="52"/>
      <c r="AK57" s="52"/>
      <c r="AL57" s="52"/>
      <c r="AM57" s="52"/>
      <c r="AN57" s="52"/>
      <c r="AO57" s="73"/>
      <c r="AP57" s="88"/>
      <c r="AU57" s="46"/>
    </row>
    <row r="58" spans="1:47" ht="12" customHeight="1">
      <c r="A58" s="95"/>
      <c r="B58" s="75"/>
      <c r="C58" s="80"/>
      <c r="D58" s="96"/>
      <c r="E58" s="165"/>
      <c r="F58" s="96"/>
      <c r="G58" s="96"/>
      <c r="H58" s="165"/>
      <c r="I58" s="71"/>
      <c r="J58" s="97"/>
      <c r="K58" s="90"/>
      <c r="L58" s="71"/>
      <c r="M58" s="176"/>
      <c r="N58" s="71"/>
      <c r="O58" s="71"/>
      <c r="P58" s="176"/>
      <c r="Q58" s="75"/>
      <c r="R58" s="97"/>
      <c r="S58" s="52"/>
      <c r="T58" s="52"/>
      <c r="U58" s="188"/>
      <c r="V58" s="52"/>
      <c r="W58" s="52"/>
      <c r="X58" s="188"/>
      <c r="Y58" s="71"/>
      <c r="Z58" s="70"/>
      <c r="AA58" s="77"/>
      <c r="AB58" s="78"/>
      <c r="AC58" s="170"/>
      <c r="AD58" s="78"/>
      <c r="AE58" s="78"/>
      <c r="AF58" s="170"/>
      <c r="AG58" s="79"/>
      <c r="AH58" s="49">
        <f>IF(AND(VLOOKUP(Z54,NP,12,FALSE)=0,VLOOKUP(Z54,NP,22,FALSE)=0),"",IF(VLOOKUP(Z54,NP,12,FALSE)=0,VLOOKUP(Z54,NP,4,FALSE),IF(VLOOKUP(Z54,NP,22,FALSE)=0,VLOOKUP(Z54,NP,14,FALSE),"")))</f>
        <v>912</v>
      </c>
      <c r="AI58" s="50" t="str">
        <f>IF(AH58="","",IF(VLOOKUP(Z54,NP,12,FALSE)=0,CONCATENATE(VLOOKUP(Z54,NP,5,FALSE),"  ",VLOOKUP(Z54,NP,6,FALSE)),IF(VLOOKUP(Z54,NP,22,FALSE)=0,CONCATENATE(VLOOKUP(Z54,NP,15,FALSE),"  ",VLOOKUP(Z54,NP,16,FALSE)),"")))</f>
        <v>DUHAMEL BREMONT  Rowan</v>
      </c>
      <c r="AJ58" s="50"/>
      <c r="AK58" s="50"/>
      <c r="AL58" s="50"/>
      <c r="AM58" s="50"/>
      <c r="AN58" s="50"/>
      <c r="AO58" s="50"/>
      <c r="AP58" s="76" t="s">
        <v>4</v>
      </c>
      <c r="AU58" s="46"/>
    </row>
    <row r="59" spans="1:47" ht="12" customHeight="1">
      <c r="A59" s="95"/>
      <c r="B59" s="75"/>
      <c r="C59" s="80"/>
      <c r="D59" s="94"/>
      <c r="E59" s="175"/>
      <c r="F59" s="94"/>
      <c r="G59" s="94"/>
      <c r="H59" s="175"/>
      <c r="I59" s="75"/>
      <c r="J59" s="97"/>
      <c r="K59" s="90"/>
      <c r="L59" s="71"/>
      <c r="M59" s="176"/>
      <c r="N59" s="71"/>
      <c r="O59" s="71"/>
      <c r="P59" s="176"/>
      <c r="Q59" s="75"/>
      <c r="R59" s="97"/>
      <c r="S59" s="52"/>
      <c r="T59" s="52"/>
      <c r="U59" s="188"/>
      <c r="V59" s="52"/>
      <c r="W59" s="52"/>
      <c r="X59" s="188"/>
      <c r="Y59" s="71"/>
      <c r="Z59" s="70"/>
      <c r="AA59" s="68"/>
      <c r="AB59" s="68"/>
      <c r="AC59" s="196"/>
      <c r="AD59" s="68"/>
      <c r="AE59" s="68"/>
      <c r="AF59" s="196"/>
      <c r="AG59" s="52"/>
      <c r="AH59" s="73"/>
      <c r="AI59" s="64" t="str">
        <f>IF(AH58="","",IF(VLOOKUP(Z54,NP,12,FALSE)=0,CONCATENATE(VLOOKUP(Z54,NP,8,FALSE)," pts - ",VLOOKUP(Z54,NP,11,FALSE)),IF(VLOOKUP(Z54,NP,22,FALSE)=0,CONCATENATE(VLOOKUP(Z54,NP,18,FALSE)," pts - ",VLOOKUP(Z54,NP,21,FALSE)),"")))</f>
        <v>652 pts - EVREUX EC</v>
      </c>
      <c r="AJ59" s="64"/>
      <c r="AK59" s="64"/>
      <c r="AL59" s="64"/>
      <c r="AM59" s="64"/>
      <c r="AN59" s="64"/>
      <c r="AO59" s="64"/>
      <c r="AP59" s="92"/>
      <c r="AU59" s="46"/>
    </row>
    <row r="60" spans="1:47" ht="12" customHeight="1">
      <c r="A60" s="95"/>
      <c r="B60" s="75"/>
      <c r="C60" s="80"/>
      <c r="D60" s="103"/>
      <c r="E60" s="103"/>
      <c r="F60" s="103"/>
      <c r="G60" s="103"/>
      <c r="H60" s="103"/>
      <c r="I60" s="75"/>
      <c r="J60" s="104"/>
      <c r="K60" s="105"/>
      <c r="L60" s="96"/>
      <c r="M60" s="165"/>
      <c r="N60" s="96"/>
      <c r="O60" s="96"/>
      <c r="P60" s="165"/>
      <c r="Q60" s="71"/>
      <c r="R60" s="97"/>
      <c r="S60" s="52"/>
      <c r="T60" s="107"/>
      <c r="U60" s="134"/>
      <c r="V60" s="107"/>
      <c r="W60" s="107"/>
      <c r="X60" s="134"/>
      <c r="Y60" s="71"/>
      <c r="Z60" s="70"/>
      <c r="AU60" s="46"/>
    </row>
    <row r="61" spans="1:47" ht="12" customHeight="1">
      <c r="A61" s="95"/>
      <c r="B61" s="75"/>
      <c r="C61" s="80"/>
      <c r="D61" s="71"/>
      <c r="E61" s="176"/>
      <c r="F61" s="71"/>
      <c r="G61" s="71"/>
      <c r="H61" s="176"/>
      <c r="I61" s="75"/>
      <c r="J61" s="97"/>
      <c r="K61" s="93"/>
      <c r="L61" s="94"/>
      <c r="M61" s="175"/>
      <c r="N61" s="94"/>
      <c r="O61" s="94"/>
      <c r="P61" s="175"/>
      <c r="Q61" s="71"/>
      <c r="R61" s="81"/>
      <c r="S61" s="82"/>
      <c r="T61" s="82"/>
      <c r="U61" s="82"/>
      <c r="V61" s="82"/>
      <c r="W61" s="82"/>
      <c r="X61" s="82"/>
      <c r="Y61" s="83"/>
      <c r="Z61" s="81"/>
      <c r="AA61" s="82"/>
      <c r="AB61" s="82"/>
      <c r="AC61" s="82"/>
      <c r="AD61" s="82"/>
      <c r="AE61" s="82"/>
      <c r="AF61" s="82"/>
      <c r="AG61" s="83"/>
      <c r="AU61" s="46"/>
    </row>
    <row r="62" spans="1:47" ht="12" customHeight="1">
      <c r="A62" s="95"/>
      <c r="B62" s="75"/>
      <c r="C62" s="80"/>
      <c r="D62" s="71"/>
      <c r="E62" s="176"/>
      <c r="F62" s="71"/>
      <c r="G62" s="71"/>
      <c r="H62" s="176"/>
      <c r="I62" s="75"/>
      <c r="J62" s="97"/>
      <c r="K62" s="93"/>
      <c r="L62" s="94"/>
      <c r="M62" s="175"/>
      <c r="N62" s="94"/>
      <c r="O62" s="94"/>
      <c r="P62" s="175"/>
      <c r="Q62" s="71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U62" s="46"/>
    </row>
    <row r="63" spans="1:47" ht="12" customHeight="1">
      <c r="A63" s="95"/>
      <c r="B63" s="75"/>
      <c r="C63" s="80"/>
      <c r="D63" s="94"/>
      <c r="E63" s="175"/>
      <c r="F63" s="94"/>
      <c r="G63" s="94"/>
      <c r="H63" s="175"/>
      <c r="I63" s="75"/>
      <c r="J63" s="75"/>
      <c r="K63" s="86"/>
      <c r="L63" s="73"/>
      <c r="M63" s="189"/>
      <c r="N63" s="73"/>
      <c r="O63" s="73"/>
      <c r="P63" s="189"/>
      <c r="Q63" s="52"/>
      <c r="R63" s="91" t="s">
        <v>5</v>
      </c>
      <c r="S63" s="91"/>
      <c r="T63" s="91"/>
      <c r="U63" s="91"/>
      <c r="V63" s="91"/>
      <c r="W63" s="91"/>
      <c r="X63" s="91"/>
      <c r="Y63" s="91"/>
      <c r="Z63" s="91" t="s">
        <v>6</v>
      </c>
      <c r="AA63" s="91"/>
      <c r="AB63" s="91"/>
      <c r="AC63" s="91"/>
      <c r="AD63" s="91"/>
      <c r="AE63" s="91"/>
      <c r="AF63" s="91"/>
      <c r="AG63" s="91"/>
      <c r="AH63" s="52"/>
      <c r="AI63" s="52"/>
      <c r="AJ63" s="52"/>
      <c r="AK63" s="52"/>
      <c r="AL63" s="52"/>
      <c r="AM63" s="52"/>
      <c r="AN63" s="52"/>
      <c r="AO63" s="52"/>
      <c r="AP63" s="92"/>
      <c r="AQ63" s="52"/>
      <c r="AR63" s="52"/>
      <c r="AS63" s="52"/>
      <c r="AT63" s="52"/>
      <c r="AU63" s="92"/>
    </row>
    <row r="64" spans="1:47" ht="12" customHeight="1">
      <c r="A64" s="95"/>
      <c r="B64" s="75"/>
      <c r="C64" s="80"/>
      <c r="D64" s="96"/>
      <c r="E64" s="165"/>
      <c r="F64" s="96"/>
      <c r="G64" s="96"/>
      <c r="H64" s="165"/>
      <c r="I64" s="71"/>
      <c r="J64" s="75"/>
      <c r="K64" s="114"/>
      <c r="L64" s="115"/>
      <c r="M64" s="190"/>
      <c r="N64" s="115"/>
      <c r="O64" s="115"/>
      <c r="P64" s="190"/>
      <c r="Q64" s="116"/>
      <c r="R64" s="70"/>
      <c r="S64" s="87"/>
      <c r="T64" s="87"/>
      <c r="U64" s="87"/>
      <c r="V64" s="87"/>
      <c r="W64" s="87"/>
      <c r="X64" s="87"/>
      <c r="Y64" s="116"/>
      <c r="Z64" s="117"/>
      <c r="AA64" s="116"/>
      <c r="AB64" s="116"/>
      <c r="AC64" s="192"/>
      <c r="AD64" s="116"/>
      <c r="AE64" s="116"/>
      <c r="AF64" s="192"/>
      <c r="AG64" s="116"/>
      <c r="AH64" s="117"/>
      <c r="AI64" s="116"/>
      <c r="AJ64" s="116"/>
      <c r="AK64" s="116"/>
      <c r="AL64" s="116"/>
      <c r="AM64" s="116"/>
      <c r="AN64" s="116"/>
      <c r="AO64" s="116"/>
      <c r="AP64" s="92"/>
      <c r="AQ64" s="52"/>
      <c r="AR64" s="52"/>
      <c r="AS64" s="52"/>
      <c r="AT64" s="52"/>
      <c r="AU64" s="92"/>
    </row>
    <row r="65" spans="1:47" ht="12" customHeight="1">
      <c r="A65" s="95"/>
      <c r="B65" s="75"/>
      <c r="C65" s="80"/>
      <c r="D65" s="94"/>
      <c r="E65" s="175"/>
      <c r="F65" s="94"/>
      <c r="G65" s="94"/>
      <c r="H65" s="175"/>
      <c r="I65" s="75"/>
      <c r="J65" s="75"/>
      <c r="K65" s="118"/>
      <c r="L65" s="119"/>
      <c r="M65" s="191"/>
      <c r="N65" s="119"/>
      <c r="O65" s="119"/>
      <c r="P65" s="191"/>
      <c r="Q65" s="40">
        <v>8</v>
      </c>
      <c r="R65" s="49">
        <f>IF(AND(VLOOKUP(J9,NP,12,FALSE)=0,VLOOKUP(J9,NP,22,FALSE)=0),"",IF(VLOOKUP(J9,NP,12,FALSE)=0,VLOOKUP(J9,NP,4,FALSE),IF(VLOOKUP(J9,NP,22,FALSE)=0,VLOOKUP(J9,NP,14,FALSE),"")))</f>
        <v>905</v>
      </c>
      <c r="S65" s="50" t="str">
        <f>IF(R65="","",IF(VLOOKUP(J9,NP,12,FALSE)=0,CONCATENATE(VLOOKUP(J9,NP,5,FALSE),"  ",VLOOKUP(J9,NP,6,FALSE)),IF(VLOOKUP(J9,NP,22,FALSE)=0,CONCATENATE(VLOOKUP(J9,NP,15,FALSE),"  ",VLOOKUP(J9,NP,16,FALSE)),"")))</f>
        <v>HUBERT  Evan</v>
      </c>
      <c r="T65" s="50"/>
      <c r="U65" s="164"/>
      <c r="V65" s="50"/>
      <c r="W65" s="50"/>
      <c r="X65" s="164"/>
      <c r="Y65" s="50"/>
      <c r="Z65" s="70"/>
      <c r="AA65" s="52"/>
      <c r="AB65" s="52"/>
      <c r="AC65" s="188"/>
      <c r="AD65" s="52"/>
      <c r="AE65" s="52"/>
      <c r="AF65" s="188"/>
      <c r="AG65" s="52"/>
      <c r="AH65" s="70"/>
      <c r="AI65" s="52"/>
      <c r="AJ65" s="52"/>
      <c r="AK65" s="52"/>
      <c r="AL65" s="52"/>
      <c r="AM65" s="52"/>
      <c r="AN65" s="52"/>
      <c r="AO65" s="52"/>
      <c r="AP65" s="92"/>
      <c r="AQ65" s="52"/>
      <c r="AR65" s="52"/>
      <c r="AS65" s="52"/>
      <c r="AT65" s="52"/>
      <c r="AU65" s="92"/>
    </row>
    <row r="66" spans="1:47" ht="12" customHeight="1">
      <c r="A66" s="95"/>
      <c r="B66" s="75"/>
      <c r="C66" s="80"/>
      <c r="D66" s="103"/>
      <c r="E66" s="103"/>
      <c r="F66" s="103"/>
      <c r="G66" s="103"/>
      <c r="H66" s="103"/>
      <c r="I66" s="75"/>
      <c r="J66" s="104"/>
      <c r="K66" s="114"/>
      <c r="L66" s="115"/>
      <c r="M66" s="190"/>
      <c r="N66" s="115"/>
      <c r="O66" s="115"/>
      <c r="P66" s="190"/>
      <c r="Q66" s="116"/>
      <c r="R66" s="73"/>
      <c r="S66" s="65" t="str">
        <f>IF(R65="","",IF(VLOOKUP(J9,NP,12,FALSE)=0,CONCATENATE(VLOOKUP(J9,NP,8,FALSE)," pts - ",VLOOKUP(J9,NP,11,FALSE)),IF(VLOOKUP(J9,NP,22,FALSE)=0,CONCATENATE(VLOOKUP(J9,NP,18,FALSE)," pts - ",VLOOKUP(J9,NP,21,FALSE)),"")))</f>
        <v>759 pts - ST HILAIRE/PARI</v>
      </c>
      <c r="T66" s="65"/>
      <c r="U66" s="187"/>
      <c r="V66" s="65"/>
      <c r="W66" s="65"/>
      <c r="X66" s="187"/>
      <c r="Y66" s="102"/>
      <c r="Z66" s="54">
        <v>5</v>
      </c>
      <c r="AA66" s="2"/>
      <c r="AB66" s="7"/>
      <c r="AC66" s="186"/>
      <c r="AD66" s="7"/>
      <c r="AE66" s="7"/>
      <c r="AF66" s="186"/>
      <c r="AG66" s="8"/>
      <c r="AH66" s="70"/>
      <c r="AI66" s="52"/>
      <c r="AJ66" s="52"/>
      <c r="AK66" s="52"/>
      <c r="AL66" s="52"/>
      <c r="AM66" s="52"/>
      <c r="AN66" s="52"/>
      <c r="AO66" s="52"/>
      <c r="AP66" s="92"/>
      <c r="AQ66" s="52"/>
      <c r="AR66" s="52"/>
      <c r="AS66" s="52"/>
      <c r="AT66" s="52"/>
      <c r="AU66" s="92"/>
    </row>
    <row r="67" spans="1:47" ht="12" customHeight="1">
      <c r="A67" s="95"/>
      <c r="B67" s="75"/>
      <c r="C67" s="80"/>
      <c r="D67" s="71"/>
      <c r="E67" s="176"/>
      <c r="F67" s="71"/>
      <c r="G67" s="71"/>
      <c r="H67" s="176"/>
      <c r="I67" s="75"/>
      <c r="J67" s="71"/>
      <c r="K67" s="114"/>
      <c r="L67" s="115"/>
      <c r="M67" s="190"/>
      <c r="N67" s="115"/>
      <c r="O67" s="115"/>
      <c r="P67" s="190"/>
      <c r="Q67" s="116"/>
      <c r="R67" s="27">
        <v>31</v>
      </c>
      <c r="S67" s="56" t="s">
        <v>55</v>
      </c>
      <c r="T67" s="56"/>
      <c r="U67" s="171">
        <f>IF(VLOOKUP(R67,NP,32,FALSE)="","",IF(VLOOKUP(R67,NP,32,FALSE)=0,"",VLOOKUP(R67,NP,32,FALSE)))</f>
        <v>3</v>
      </c>
      <c r="V67" s="57">
        <f>IF(VLOOKUP(R67,NP,33,FALSE)="","",IF(VLOOKUP(R67,NP,34,FALSE)=2,"",VLOOKUP(R67,NP,34,FALSE)))</f>
        <v>43114</v>
      </c>
      <c r="W67" s="57"/>
      <c r="X67" s="182">
        <f>IF(VLOOKUP(R67,NP,33,FALSE)="","",IF(VLOOKUP(R67,NP,33,FALSE)=0,"",VLOOKUP(R67,NP,33,FALSE)))</f>
        <v>0.6458333333333334</v>
      </c>
      <c r="Y67" s="58"/>
      <c r="Z67" s="59">
        <f>IF(VLOOKUP(Z70,NP,4,FALSE)=0,"",VLOOKUP(Z70,NP,4,FALSE))</f>
        <v>905</v>
      </c>
      <c r="AA67" s="50" t="str">
        <f>IF(Z67="","",CONCATENATE(VLOOKUP(Z70,NP,5,FALSE),"  ",VLOOKUP(Z70,NP,6,FALSE)))</f>
        <v>HUBERT  Evan</v>
      </c>
      <c r="AB67" s="50"/>
      <c r="AC67" s="164"/>
      <c r="AD67" s="50"/>
      <c r="AE67" s="50"/>
      <c r="AF67" s="164"/>
      <c r="AG67" s="50"/>
      <c r="AH67" s="70"/>
      <c r="AI67" s="52"/>
      <c r="AJ67" s="52"/>
      <c r="AK67" s="52"/>
      <c r="AL67" s="52"/>
      <c r="AM67" s="52"/>
      <c r="AN67" s="52"/>
      <c r="AO67" s="52"/>
      <c r="AP67" s="92"/>
      <c r="AQ67" s="52"/>
      <c r="AR67" s="52"/>
      <c r="AS67" s="52"/>
      <c r="AT67" s="52"/>
      <c r="AU67" s="92"/>
    </row>
    <row r="68" spans="1:47" ht="12" customHeight="1">
      <c r="A68" s="95"/>
      <c r="B68" s="75"/>
      <c r="C68" s="80"/>
      <c r="D68" s="96"/>
      <c r="E68" s="165"/>
      <c r="F68" s="96"/>
      <c r="G68" s="96"/>
      <c r="H68" s="165"/>
      <c r="I68" s="71"/>
      <c r="J68" s="97"/>
      <c r="K68" s="114"/>
      <c r="L68" s="115"/>
      <c r="M68" s="190"/>
      <c r="N68" s="115"/>
      <c r="O68" s="115"/>
      <c r="P68" s="190"/>
      <c r="Q68" s="116"/>
      <c r="R68" s="52"/>
      <c r="S68" s="52"/>
      <c r="T68" s="52"/>
      <c r="U68" s="188"/>
      <c r="V68" s="52"/>
      <c r="W68" s="52"/>
      <c r="X68" s="188"/>
      <c r="Y68" s="73"/>
      <c r="Z68" s="61"/>
      <c r="AA68" s="65" t="str">
        <f>IF(Z67="","",CONCATENATE(VLOOKUP(Z70,NP,8,FALSE)," pts - ",VLOOKUP(Z70,NP,11,FALSE)))</f>
        <v>759 pts - ST HILAIRE/PARI</v>
      </c>
      <c r="AB68" s="65"/>
      <c r="AC68" s="187"/>
      <c r="AD68" s="65"/>
      <c r="AE68" s="65"/>
      <c r="AF68" s="187"/>
      <c r="AG68" s="102"/>
      <c r="AH68" s="63"/>
      <c r="AI68" s="52"/>
      <c r="AJ68" s="52"/>
      <c r="AK68" s="52"/>
      <c r="AL68" s="52"/>
      <c r="AM68" s="52"/>
      <c r="AN68" s="52"/>
      <c r="AO68" s="52"/>
      <c r="AP68" s="120"/>
      <c r="AQ68" s="52"/>
      <c r="AR68" s="52"/>
      <c r="AS68" s="52"/>
      <c r="AT68" s="52"/>
      <c r="AU68" s="92"/>
    </row>
    <row r="69" spans="1:47" ht="12" customHeight="1">
      <c r="A69" s="95"/>
      <c r="B69" s="75"/>
      <c r="C69" s="80"/>
      <c r="D69" s="94"/>
      <c r="E69" s="175"/>
      <c r="F69" s="94"/>
      <c r="G69" s="94"/>
      <c r="H69" s="175"/>
      <c r="I69" s="75"/>
      <c r="J69" s="97"/>
      <c r="K69" s="118"/>
      <c r="L69" s="119"/>
      <c r="M69" s="191"/>
      <c r="N69" s="119"/>
      <c r="O69" s="119"/>
      <c r="P69" s="191"/>
      <c r="Q69" s="40">
        <v>5</v>
      </c>
      <c r="R69" s="49">
        <f>IF(AND(VLOOKUP(J21,NP,12,FALSE)=0,VLOOKUP(J21,NP,22,FALSE)=0),"",IF(VLOOKUP(J21,NP,12,FALSE)=0,VLOOKUP(J21,NP,4,FALSE),IF(VLOOKUP(J21,NP,22,FALSE)=0,VLOOKUP(J21,NP,14,FALSE),"")))</f>
        <v>909</v>
      </c>
      <c r="S69" s="50" t="str">
        <f>IF(R69="","",IF(VLOOKUP(J21,NP,12,FALSE)=0,CONCATENATE(VLOOKUP(J21,NP,5,FALSE),"  ",VLOOKUP(J21,NP,6,FALSE)),IF(VLOOKUP(J21,NP,22,FALSE)=0,CONCATENATE(VLOOKUP(J21,NP,15,FALSE),"  ",VLOOKUP(J21,NP,16,FALSE)),"")))</f>
        <v>FRANCOISE  Jules</v>
      </c>
      <c r="T69" s="50"/>
      <c r="U69" s="164"/>
      <c r="V69" s="50"/>
      <c r="W69" s="50"/>
      <c r="X69" s="164"/>
      <c r="Y69" s="50"/>
      <c r="Z69" s="63"/>
      <c r="AA69" s="64">
        <f>IF(Z67="","",CONCATENATE(IF(VLOOKUP(R67,NP,23,FALSE)="","",IF(VLOOKUP(R67,NP,12,FALSE)=1,VLOOKUP(R67,NP,23,FALSE),-VLOOKUP(R67,NP,23,FALSE))),IF(VLOOKUP(R67,NP,24,FALSE)="","",CONCATENATE(" / ",IF(VLOOKUP(R67,NP,12,FALSE)=1,VLOOKUP(R67,NP,24,FALSE),-VLOOKUP(R67,NP,24,FALSE)))),IF(VLOOKUP(R67,NP,25,FALSE)="","",CONCATENATE(" / ",IF(VLOOKUP(R67,NP,12,FALSE)=1,VLOOKUP(R67,NP,25,FALSE),-VLOOKUP(R67,NP,25,FALSE)))),IF(VLOOKUP(R67,NP,26,FALSE)="","",CONCATENATE(" / ",IF(VLOOKUP(R67,NP,12,FALSE)=1,VLOOKUP(R67,NP,26,FALSE),-VLOOKUP(R67,NP,26,FALSE)))),IF(VLOOKUP(R67,NP,27,FALSE)="","",CONCATENATE(" / ",IF(VLOOKUP(R67,NP,12,FALSE)=1,VLOOKUP(R67,NP,27,FALSE),-VLOOKUP(R67,NP,27,FALSE)))),IF(VLOOKUP(R67,NP,28)="","",CONCATENATE(" / ",IF(VLOOKUP(R67,NP,12)=1,VLOOKUP(R67,NP,28),-VLOOKUP(R67,NP,28)))),IF(VLOOKUP(R67,NP,29)="","",CONCATENATE(" / ",IF(VLOOKUP(R67,NP,12)=1,VLOOKUP(R67,NP,29),-VLOOKUP(R67,NP,29))))))</f>
      </c>
      <c r="AB69" s="64"/>
      <c r="AC69" s="185"/>
      <c r="AD69" s="64"/>
      <c r="AE69" s="64"/>
      <c r="AF69" s="185"/>
      <c r="AG69" s="121"/>
      <c r="AH69" s="63"/>
      <c r="AI69" s="52"/>
      <c r="AJ69" s="52"/>
      <c r="AK69" s="52"/>
      <c r="AL69" s="52"/>
      <c r="AM69" s="52"/>
      <c r="AN69" s="52"/>
      <c r="AO69" s="52"/>
      <c r="AP69" s="120"/>
      <c r="AQ69" s="52"/>
      <c r="AR69" s="52"/>
      <c r="AS69" s="52"/>
      <c r="AT69" s="52"/>
      <c r="AU69" s="92"/>
    </row>
    <row r="70" spans="1:47" ht="12" customHeight="1">
      <c r="A70" s="95"/>
      <c r="B70" s="75"/>
      <c r="C70" s="80"/>
      <c r="D70" s="96"/>
      <c r="E70" s="165"/>
      <c r="F70" s="96"/>
      <c r="G70" s="96"/>
      <c r="H70" s="165"/>
      <c r="I70" s="71"/>
      <c r="J70" s="97"/>
      <c r="K70" s="114"/>
      <c r="L70" s="115"/>
      <c r="M70" s="190"/>
      <c r="N70" s="115"/>
      <c r="O70" s="115"/>
      <c r="P70" s="190"/>
      <c r="Q70" s="116"/>
      <c r="R70" s="73"/>
      <c r="S70" s="65" t="str">
        <f>IF(R69="","",IF(VLOOKUP(J21,NP,12,FALSE)=0,CONCATENATE(VLOOKUP(J21,NP,8,FALSE)," pts - ",VLOOKUP(J21,NP,11,FALSE)),IF(VLOOKUP(J21,NP,22,FALSE)=0,CONCATENATE(VLOOKUP(J21,NP,18,FALSE)," pts - ",VLOOKUP(J21,NP,21,FALSE)),"")))</f>
        <v>567 pts - ST HILAIRE/PARI</v>
      </c>
      <c r="T70" s="65"/>
      <c r="U70" s="187"/>
      <c r="V70" s="65"/>
      <c r="W70" s="65"/>
      <c r="X70" s="187"/>
      <c r="Y70" s="65"/>
      <c r="Z70" s="27">
        <v>25</v>
      </c>
      <c r="AA70" s="56" t="s">
        <v>55</v>
      </c>
      <c r="AB70" s="56"/>
      <c r="AC70" s="171">
        <f>IF(VLOOKUP(Z70,NP,32,FALSE)="","",IF(VLOOKUP(Z70,NP,32,FALSE)=0,"",VLOOKUP(Z70,NP,32,FALSE)))</f>
        <v>3</v>
      </c>
      <c r="AD70" s="57">
        <f>IF(VLOOKUP(Z70,NP,33,FALSE)="","",IF(VLOOKUP(Z70,NP,34,FALSE)=2,"",VLOOKUP(Z70,NP,34,FALSE)))</f>
        <v>43114</v>
      </c>
      <c r="AE70" s="57"/>
      <c r="AF70" s="182">
        <f>IF(VLOOKUP(Z70,NP,33,FALSE)="","",IF(VLOOKUP(Z70,NP,33,FALSE)=0,"",VLOOKUP(Z70,NP,33,FALSE)))</f>
        <v>0.6875</v>
      </c>
      <c r="AG70" s="58"/>
      <c r="AH70" s="59">
        <f>IF(VLOOKUP(Z70,NP,12,FALSE)=1,VLOOKUP(Z70,NP,4,FALSE),IF(VLOOKUP(Z70,NP,22,FALSE)=1,VLOOKUP(Z70,NP,14,FALSE),""))</f>
        <v>905</v>
      </c>
      <c r="AI70" s="50" t="str">
        <f>IF(AH70="","",IF(VLOOKUP(Z70,NP,12,FALSE)=1,CONCATENATE(VLOOKUP(Z70,NP,5,FALSE),"  ",VLOOKUP(Z70,NP,6,FALSE)),IF(VLOOKUP(Z70,NP,22,FALSE)=1,CONCATENATE(VLOOKUP(Z70,NP,15,FALSE),"  ",VLOOKUP(Z70,NP,16,FALSE)),"")))</f>
        <v>HUBERT  Evan</v>
      </c>
      <c r="AJ70" s="50"/>
      <c r="AK70" s="50"/>
      <c r="AL70" s="50"/>
      <c r="AM70" s="50"/>
      <c r="AN70" s="50"/>
      <c r="AO70" s="50"/>
      <c r="AP70" s="76" t="s">
        <v>7</v>
      </c>
      <c r="AQ70" s="52"/>
      <c r="AR70" s="52"/>
      <c r="AS70" s="52"/>
      <c r="AT70" s="52"/>
      <c r="AU70" s="92"/>
    </row>
    <row r="71" spans="1:47" ht="12" customHeight="1">
      <c r="A71" s="95"/>
      <c r="B71" s="75"/>
      <c r="C71" s="80"/>
      <c r="D71" s="94"/>
      <c r="E71" s="175"/>
      <c r="F71" s="94"/>
      <c r="G71" s="94"/>
      <c r="H71" s="175"/>
      <c r="I71" s="75"/>
      <c r="J71" s="97"/>
      <c r="K71" s="118"/>
      <c r="L71" s="119"/>
      <c r="M71" s="191"/>
      <c r="N71" s="119"/>
      <c r="O71" s="119"/>
      <c r="P71" s="191"/>
      <c r="Q71" s="40">
        <v>6</v>
      </c>
      <c r="R71" s="49">
        <f>IF(AND(VLOOKUP(J33,NP,12,FALSE)=0,VLOOKUP(J33,NP,22,FALSE)=0),"",IF(VLOOKUP(J33,NP,12,FALSE)=0,VLOOKUP(J33,NP,4,FALSE),IF(VLOOKUP(J33,NP,22,FALSE)=0,VLOOKUP(J33,NP,14,FALSE),"")))</f>
        <v>914</v>
      </c>
      <c r="S71" s="50" t="str">
        <f>IF(R71="","",IF(VLOOKUP(J33,NP,12,FALSE)=0,CONCATENATE(VLOOKUP(J33,NP,5,FALSE),"  ",VLOOKUP(J33,NP,6,FALSE)),IF(VLOOKUP(J33,NP,22,FALSE)=0,CONCATENATE(VLOOKUP(J33,NP,15,FALSE),"  ",VLOOKUP(J33,NP,16,FALSE)),"")))</f>
        <v>GAHERY  Nooa</v>
      </c>
      <c r="T71" s="50"/>
      <c r="U71" s="164"/>
      <c r="V71" s="50"/>
      <c r="W71" s="50"/>
      <c r="X71" s="164"/>
      <c r="Y71" s="50"/>
      <c r="Z71" s="70"/>
      <c r="AA71" s="52"/>
      <c r="AB71" s="52"/>
      <c r="AC71" s="188"/>
      <c r="AD71" s="52"/>
      <c r="AE71" s="52"/>
      <c r="AF71" s="188"/>
      <c r="AG71" s="73"/>
      <c r="AH71" s="61"/>
      <c r="AI71" s="64" t="str">
        <f>IF(AH70="","",IF(VLOOKUP(Z70,NP,12,FALSE)=1,CONCATENATE(VLOOKUP(Z70,NP,8,FALSE)," pts - ",VLOOKUP(Z70,NP,11,FALSE)),IF(VLOOKUP(Z70,NP,22,FALSE)=1,CONCATENATE(VLOOKUP(Z70,NP,18,FALSE)," pts - ",VLOOKUP(Z70,NP,21,FALSE)),"")))</f>
        <v>759 pts - ST HILAIRE/PARI</v>
      </c>
      <c r="AJ71" s="64"/>
      <c r="AK71" s="64"/>
      <c r="AL71" s="64"/>
      <c r="AM71" s="64"/>
      <c r="AN71" s="64"/>
      <c r="AO71" s="64"/>
      <c r="AP71" s="120"/>
      <c r="AQ71" s="52"/>
      <c r="AR71" s="52"/>
      <c r="AS71" s="52"/>
      <c r="AT71" s="52"/>
      <c r="AU71" s="92"/>
    </row>
    <row r="72" spans="1:47" ht="12" customHeight="1">
      <c r="A72" s="95"/>
      <c r="B72" s="75"/>
      <c r="C72" s="80"/>
      <c r="D72" s="103"/>
      <c r="E72" s="103"/>
      <c r="F72" s="103"/>
      <c r="G72" s="103"/>
      <c r="H72" s="103"/>
      <c r="I72" s="75"/>
      <c r="J72" s="104"/>
      <c r="K72" s="114"/>
      <c r="L72" s="115"/>
      <c r="M72" s="190"/>
      <c r="N72" s="115"/>
      <c r="O72" s="115"/>
      <c r="P72" s="190"/>
      <c r="Q72" s="116"/>
      <c r="R72" s="73"/>
      <c r="S72" s="65" t="str">
        <f>IF(R71="","",IF(VLOOKUP(J33,NP,12,FALSE)=0,CONCATENATE(VLOOKUP(J33,NP,8,FALSE)," pts - ",VLOOKUP(J33,NP,11,FALSE)),IF(VLOOKUP(J33,NP,22,FALSE)=0,CONCATENATE(VLOOKUP(J33,NP,18,FALSE)," pts - ",VLOOKUP(J33,NP,21,FALSE)),"")))</f>
        <v>639 pts - MORTAIN ENT</v>
      </c>
      <c r="T72" s="65"/>
      <c r="U72" s="187"/>
      <c r="V72" s="65"/>
      <c r="W72" s="65"/>
      <c r="X72" s="187"/>
      <c r="Y72" s="102"/>
      <c r="Z72" s="9"/>
      <c r="AA72" s="2"/>
      <c r="AB72" s="7"/>
      <c r="AC72" s="186"/>
      <c r="AD72" s="7"/>
      <c r="AE72" s="7"/>
      <c r="AF72" s="186"/>
      <c r="AG72" s="8"/>
      <c r="AH72" s="63"/>
      <c r="AI72" s="64">
        <f>IF(AH70="","",CONCATENATE(IF(VLOOKUP(Z70,NP,23,FALSE)="","",IF(VLOOKUP(Z70,NP,12,FALSE)=1,VLOOKUP(Z70,NP,23,FALSE),-VLOOKUP(Z70,NP,23,FALSE))),IF(VLOOKUP(Z70,NP,24,FALSE)="","",CONCATENATE(" / ",IF(VLOOKUP(Z70,NP,12,FALSE)=1,VLOOKUP(Z70,NP,24,FALSE),-VLOOKUP(Z70,NP,24,FALSE)))),IF(VLOOKUP(Z70,NP,25,FALSE)="","",CONCATENATE(" / ",IF(VLOOKUP(Z70,NP,12,FALSE)=1,VLOOKUP(Z70,NP,25,FALSE),-VLOOKUP(Z70,NP,25,FALSE)))),IF(VLOOKUP(Z70,NP,26,FALSE)="","",CONCATENATE(" / ",IF(VLOOKUP(Z70,NP,12,FALSE)=1,VLOOKUP(Z70,NP,26,FALSE),-VLOOKUP(Z70,NP,26,FALSE)))),IF(VLOOKUP(Z70,NP,27,FALSE)="","",CONCATENATE(" / ",IF(VLOOKUP(Z70,NP,12,FALSE)=1,VLOOKUP(Z70,NP,27,FALSE),-VLOOKUP(Z70,NP,27,FALSE)))),IF(VLOOKUP(Z70,NP,28)="","",CONCATENATE(" / ",IF(VLOOKUP(Z70,NP,12)=1,VLOOKUP(Z70,NP,28),-VLOOKUP(Z70,NP,28)))),IF(VLOOKUP(Z70,NP,29)="","",CONCATENATE(" / ",IF(VLOOKUP(Z70,NP,12)=1,VLOOKUP(Z70,NP,29),-VLOOKUP(Z70,NP,29))))))</f>
      </c>
      <c r="AJ72" s="64"/>
      <c r="AK72" s="64"/>
      <c r="AL72" s="64"/>
      <c r="AM72" s="64"/>
      <c r="AN72" s="64"/>
      <c r="AO72" s="64"/>
      <c r="AP72" s="120"/>
      <c r="AQ72" s="52"/>
      <c r="AR72" s="52"/>
      <c r="AS72" s="52"/>
      <c r="AT72" s="52"/>
      <c r="AU72" s="92"/>
    </row>
    <row r="73" spans="1:47" ht="12" customHeight="1">
      <c r="A73" s="95"/>
      <c r="B73" s="75"/>
      <c r="C73" s="80"/>
      <c r="D73" s="71"/>
      <c r="E73" s="176"/>
      <c r="F73" s="71"/>
      <c r="G73" s="71"/>
      <c r="H73" s="176"/>
      <c r="I73" s="75"/>
      <c r="J73" s="97"/>
      <c r="K73" s="114"/>
      <c r="L73" s="115"/>
      <c r="M73" s="190"/>
      <c r="N73" s="115"/>
      <c r="O73" s="115"/>
      <c r="P73" s="190"/>
      <c r="Q73" s="116"/>
      <c r="R73" s="27">
        <v>32</v>
      </c>
      <c r="S73" s="56" t="s">
        <v>55</v>
      </c>
      <c r="T73" s="56"/>
      <c r="U73" s="171">
        <f>IF(VLOOKUP(R73,NP,32,FALSE)="","",IF(VLOOKUP(R73,NP,32,FALSE)=0,"",VLOOKUP(R73,NP,32,FALSE)))</f>
        <v>4</v>
      </c>
      <c r="V73" s="57">
        <f>IF(VLOOKUP(R73,NP,33,FALSE)="","",IF(VLOOKUP(R73,NP,34,FALSE)=2,"",VLOOKUP(R73,NP,34,FALSE)))</f>
        <v>43114</v>
      </c>
      <c r="W73" s="57"/>
      <c r="X73" s="182">
        <f>IF(VLOOKUP(R73,NP,33,FALSE)="","",IF(VLOOKUP(R73,NP,33,FALSE)=0,"",VLOOKUP(R73,NP,33,FALSE)))</f>
        <v>0.6458333333333334</v>
      </c>
      <c r="Y73" s="58"/>
      <c r="Z73" s="59">
        <f>IF(VLOOKUP(Z70,NP,14,FALSE)=0,"",VLOOKUP(Z70,NP,14,FALSE))</f>
        <v>901</v>
      </c>
      <c r="AA73" s="50" t="str">
        <f>IF(Z73="","",CONCATENATE(VLOOKUP(Z70,NP,15,FALSE),"  ",VLOOKUP(Z70,NP,16,FALSE)))</f>
        <v>ANGOT  Baptiste</v>
      </c>
      <c r="AB73" s="50"/>
      <c r="AC73" s="164"/>
      <c r="AD73" s="50"/>
      <c r="AE73" s="50"/>
      <c r="AF73" s="164"/>
      <c r="AG73" s="50"/>
      <c r="AH73" s="63"/>
      <c r="AI73" s="52"/>
      <c r="AJ73" s="52"/>
      <c r="AK73" s="52"/>
      <c r="AL73" s="52"/>
      <c r="AM73" s="52"/>
      <c r="AN73" s="52"/>
      <c r="AO73" s="73"/>
      <c r="AP73" s="120"/>
      <c r="AQ73" s="52"/>
      <c r="AR73" s="52"/>
      <c r="AS73" s="52"/>
      <c r="AT73" s="52"/>
      <c r="AU73" s="92"/>
    </row>
    <row r="74" spans="1:47" ht="12" customHeight="1">
      <c r="A74" s="95"/>
      <c r="B74" s="75"/>
      <c r="C74" s="80"/>
      <c r="D74" s="96"/>
      <c r="E74" s="165"/>
      <c r="F74" s="96"/>
      <c r="G74" s="96"/>
      <c r="H74" s="165"/>
      <c r="I74" s="71"/>
      <c r="J74" s="75"/>
      <c r="K74" s="114"/>
      <c r="L74" s="115"/>
      <c r="M74" s="190"/>
      <c r="N74" s="115"/>
      <c r="O74" s="115"/>
      <c r="P74" s="190"/>
      <c r="Q74" s="116"/>
      <c r="R74" s="52"/>
      <c r="S74" s="52"/>
      <c r="T74" s="52"/>
      <c r="U74" s="188"/>
      <c r="V74" s="52"/>
      <c r="W74" s="52"/>
      <c r="X74" s="188"/>
      <c r="Y74" s="73"/>
      <c r="Z74" s="54">
        <v>6</v>
      </c>
      <c r="AA74" s="65" t="str">
        <f>IF(Z73="","",CONCATENATE(VLOOKUP(Z70,NP,18,FALSE)," pts - ",VLOOKUP(Z70,NP,21,FALSE)))</f>
        <v>558 pts - COUTANCES JA</v>
      </c>
      <c r="AB74" s="65"/>
      <c r="AC74" s="187"/>
      <c r="AD74" s="65"/>
      <c r="AE74" s="65"/>
      <c r="AF74" s="187"/>
      <c r="AG74" s="65"/>
      <c r="AH74" s="70"/>
      <c r="AI74" s="52"/>
      <c r="AJ74" s="52"/>
      <c r="AK74" s="52"/>
      <c r="AL74" s="52"/>
      <c r="AM74" s="52"/>
      <c r="AN74" s="52"/>
      <c r="AO74" s="71"/>
      <c r="AP74" s="120"/>
      <c r="AQ74" s="52"/>
      <c r="AR74" s="52"/>
      <c r="AS74" s="52"/>
      <c r="AT74" s="52"/>
      <c r="AU74" s="92"/>
    </row>
    <row r="75" spans="1:47" ht="12" customHeight="1">
      <c r="A75" s="95"/>
      <c r="B75" s="75"/>
      <c r="C75" s="80"/>
      <c r="D75" s="94"/>
      <c r="E75" s="175"/>
      <c r="F75" s="94"/>
      <c r="G75" s="94"/>
      <c r="H75" s="175"/>
      <c r="I75" s="75"/>
      <c r="J75" s="75"/>
      <c r="K75" s="118"/>
      <c r="L75" s="119"/>
      <c r="M75" s="191"/>
      <c r="N75" s="119"/>
      <c r="O75" s="119"/>
      <c r="P75" s="191"/>
      <c r="Q75" s="40">
        <v>7</v>
      </c>
      <c r="R75" s="49">
        <f>IF(AND(VLOOKUP(J45,NP,12,FALSE)=0,VLOOKUP(J45,NP,22,FALSE)=0),"",IF(VLOOKUP(J45,NP,12,FALSE)=0,VLOOKUP(J45,NP,4,FALSE),IF(VLOOKUP(J45,NP,22,FALSE)=0,VLOOKUP(J45,NP,14,FALSE),"")))</f>
        <v>901</v>
      </c>
      <c r="S75" s="50" t="str">
        <f>IF(R75="","",IF(VLOOKUP(J45,NP,12,FALSE)=0,CONCATENATE(VLOOKUP(J45,NP,5,FALSE),"  ",VLOOKUP(J45,NP,6,FALSE)),IF(VLOOKUP(J45,NP,22,FALSE)=0,CONCATENATE(VLOOKUP(J45,NP,15,FALSE),"  ",VLOOKUP(J45,NP,16,FALSE)),"")))</f>
        <v>ANGOT  Baptiste</v>
      </c>
      <c r="T75" s="50"/>
      <c r="U75" s="164"/>
      <c r="V75" s="50"/>
      <c r="W75" s="50"/>
      <c r="X75" s="164"/>
      <c r="Y75" s="50"/>
      <c r="Z75" s="63"/>
      <c r="AA75" s="64">
        <f>IF(Z73="","",CONCATENATE(IF(VLOOKUP(R73,NP,23,FALSE)="","",IF(VLOOKUP(R73,NP,12,FALSE)=1,VLOOKUP(R73,NP,23,FALSE),-VLOOKUP(R73,NP,23,FALSE))),IF(VLOOKUP(R73,NP,24,FALSE)="","",CONCATENATE(" / ",IF(VLOOKUP(R73,NP,12,FALSE)=1,VLOOKUP(R73,NP,24,FALSE),-VLOOKUP(R73,NP,24,FALSE)))),IF(VLOOKUP(R73,NP,25,FALSE)="","",CONCATENATE(" / ",IF(VLOOKUP(R73,NP,12,FALSE)=1,VLOOKUP(R73,NP,25,FALSE),-VLOOKUP(R73,NP,25,FALSE)))),IF(VLOOKUP(R73,NP,26,FALSE)="","",CONCATENATE(" / ",IF(VLOOKUP(R73,NP,12,FALSE)=1,VLOOKUP(R73,NP,26,FALSE),-VLOOKUP(R73,NP,26,FALSE)))),IF(VLOOKUP(R73,NP,27,FALSE)="","",CONCATENATE(" / ",IF(VLOOKUP(R73,NP,12,FALSE)=1,VLOOKUP(R73,NP,27,FALSE),-VLOOKUP(R73,NP,27,FALSE)))),IF(VLOOKUP(R73,NP,28)="","",CONCATENATE(" / ",IF(VLOOKUP(R73,NP,12)=1,VLOOKUP(R73,NP,28),-VLOOKUP(R73,NP,28)))),IF(VLOOKUP(R73,NP,29)="","",CONCATENATE(" / ",IF(VLOOKUP(R73,NP,12)=1,VLOOKUP(R73,NP,29),-VLOOKUP(R73,NP,29))))))</f>
      </c>
      <c r="AB75" s="64"/>
      <c r="AC75" s="185"/>
      <c r="AD75" s="64"/>
      <c r="AE75" s="64"/>
      <c r="AF75" s="185"/>
      <c r="AG75" s="64"/>
      <c r="AH75" s="49">
        <f>IF(AND(VLOOKUP(Z70,NP,12,FALSE)=0,VLOOKUP(Z70,NP,22,FALSE)=0),"",IF(VLOOKUP(Z70,NP,12,FALSE)=0,VLOOKUP(Z70,NP,4,FALSE),IF(VLOOKUP(Z70,NP,22,FALSE)=0,VLOOKUP(Z70,NP,14,FALSE),"")))</f>
        <v>901</v>
      </c>
      <c r="AI75" s="50" t="str">
        <f>IF(AH75="","",IF(VLOOKUP(Z70,NP,12,FALSE)=0,CONCATENATE(VLOOKUP(Z70,NP,5,FALSE),"  ",VLOOKUP(Z70,NP,6,FALSE)),IF(VLOOKUP(Z70,NP,22,FALSE)=0,CONCATENATE(VLOOKUP(Z70,NP,15,FALSE),"  ",VLOOKUP(Z70,NP,16,FALSE)),"")))</f>
        <v>ANGOT  Baptiste</v>
      </c>
      <c r="AJ75" s="50"/>
      <c r="AK75" s="50"/>
      <c r="AL75" s="50"/>
      <c r="AM75" s="50"/>
      <c r="AN75" s="50"/>
      <c r="AO75" s="50"/>
      <c r="AP75" s="76" t="s">
        <v>8</v>
      </c>
      <c r="AQ75" s="52"/>
      <c r="AR75" s="52"/>
      <c r="AS75" s="52"/>
      <c r="AT75" s="52"/>
      <c r="AU75" s="92"/>
    </row>
    <row r="76" spans="1:47" ht="12" customHeight="1">
      <c r="A76" s="95"/>
      <c r="B76" s="75"/>
      <c r="C76" s="80"/>
      <c r="D76" s="96"/>
      <c r="E76" s="165"/>
      <c r="F76" s="96"/>
      <c r="G76" s="96"/>
      <c r="H76" s="165"/>
      <c r="I76" s="71"/>
      <c r="J76" s="75"/>
      <c r="K76" s="116"/>
      <c r="L76" s="116"/>
      <c r="M76" s="192"/>
      <c r="N76" s="116"/>
      <c r="O76" s="116"/>
      <c r="P76" s="192"/>
      <c r="Q76" s="116"/>
      <c r="R76" s="73"/>
      <c r="S76" s="65" t="str">
        <f>IF(R75="","",IF(VLOOKUP(J45,NP,12,FALSE)=0,CONCATENATE(VLOOKUP(J45,NP,8,FALSE)," pts - ",VLOOKUP(J45,NP,11,FALSE)),IF(VLOOKUP(J45,NP,22,FALSE)=0,CONCATENATE(VLOOKUP(J45,NP,18,FALSE)," pts - ",VLOOKUP(J45,NP,21,FALSE)),"")))</f>
        <v>558 pts - COUTANCES JA</v>
      </c>
      <c r="T76" s="65"/>
      <c r="U76" s="187"/>
      <c r="V76" s="65"/>
      <c r="W76" s="65"/>
      <c r="X76" s="187"/>
      <c r="Y76" s="65"/>
      <c r="Z76" s="117"/>
      <c r="AA76" s="116"/>
      <c r="AB76" s="116"/>
      <c r="AC76" s="192"/>
      <c r="AD76" s="116"/>
      <c r="AE76" s="116"/>
      <c r="AF76" s="192"/>
      <c r="AG76" s="116"/>
      <c r="AH76" s="73"/>
      <c r="AI76" s="64" t="str">
        <f>IF(AH75="","",IF(VLOOKUP(Z70,NP,12,FALSE)=0,CONCATENATE(VLOOKUP(Z70,NP,8,FALSE)," pts - ",VLOOKUP(Z70,NP,11,FALSE)),IF(VLOOKUP(Z70,NP,22,FALSE)=0,CONCATENATE(VLOOKUP(Z70,NP,18,FALSE)," pts - ",VLOOKUP(Z70,NP,21,FALSE)),"")))</f>
        <v>558 pts - COUTANCES JA</v>
      </c>
      <c r="AJ76" s="64"/>
      <c r="AK76" s="64"/>
      <c r="AL76" s="64"/>
      <c r="AM76" s="64"/>
      <c r="AN76" s="64"/>
      <c r="AO76" s="64"/>
      <c r="AP76" s="120"/>
      <c r="AQ76" s="52"/>
      <c r="AR76" s="52"/>
      <c r="AS76" s="52"/>
      <c r="AT76" s="52"/>
      <c r="AU76" s="92"/>
    </row>
    <row r="77" spans="1:47" ht="12" customHeight="1">
      <c r="A77" s="95"/>
      <c r="B77" s="75"/>
      <c r="C77" s="80"/>
      <c r="D77" s="94"/>
      <c r="E77" s="175"/>
      <c r="F77" s="94"/>
      <c r="G77" s="94"/>
      <c r="H77" s="175"/>
      <c r="I77" s="75"/>
      <c r="J77" s="75"/>
      <c r="K77" s="116"/>
      <c r="L77" s="116"/>
      <c r="M77" s="192"/>
      <c r="N77" s="116"/>
      <c r="O77" s="116"/>
      <c r="P77" s="192"/>
      <c r="Q77" s="116"/>
      <c r="R77" s="117"/>
      <c r="S77" s="114"/>
      <c r="T77" s="115"/>
      <c r="U77" s="190"/>
      <c r="V77" s="115"/>
      <c r="W77" s="115"/>
      <c r="X77" s="190"/>
      <c r="Y77" s="116"/>
      <c r="Z77" s="81"/>
      <c r="AA77" s="122"/>
      <c r="AB77" s="122"/>
      <c r="AC77" s="122"/>
      <c r="AD77" s="122"/>
      <c r="AE77" s="122"/>
      <c r="AF77" s="122"/>
      <c r="AG77" s="123"/>
      <c r="AH77" s="117"/>
      <c r="AI77" s="116"/>
      <c r="AJ77" s="116"/>
      <c r="AK77" s="116"/>
      <c r="AL77" s="116"/>
      <c r="AM77" s="116"/>
      <c r="AN77" s="116"/>
      <c r="AO77" s="116"/>
      <c r="AP77" s="120"/>
      <c r="AQ77" s="52"/>
      <c r="AR77" s="52"/>
      <c r="AS77" s="52"/>
      <c r="AT77" s="52"/>
      <c r="AU77" s="92"/>
    </row>
    <row r="78" spans="1:47" ht="12" customHeight="1">
      <c r="A78" s="95"/>
      <c r="B78" s="75"/>
      <c r="C78" s="80"/>
      <c r="D78" s="94"/>
      <c r="E78" s="175"/>
      <c r="F78" s="94"/>
      <c r="G78" s="94"/>
      <c r="H78" s="175"/>
      <c r="I78" s="75"/>
      <c r="J78" s="75"/>
      <c r="K78" s="116"/>
      <c r="L78" s="116"/>
      <c r="M78" s="192"/>
      <c r="N78" s="116"/>
      <c r="O78" s="116"/>
      <c r="P78" s="192"/>
      <c r="Q78" s="116"/>
      <c r="R78" s="117"/>
      <c r="S78" s="114"/>
      <c r="T78" s="115"/>
      <c r="U78" s="190"/>
      <c r="V78" s="115"/>
      <c r="W78" s="115"/>
      <c r="X78" s="190"/>
      <c r="Y78" s="116"/>
      <c r="Z78" s="113"/>
      <c r="AA78" s="113"/>
      <c r="AB78" s="113"/>
      <c r="AC78" s="113"/>
      <c r="AD78" s="113"/>
      <c r="AE78" s="113"/>
      <c r="AF78" s="113"/>
      <c r="AG78" s="113"/>
      <c r="AH78" s="117"/>
      <c r="AI78" s="116"/>
      <c r="AJ78" s="116"/>
      <c r="AK78" s="116"/>
      <c r="AL78" s="116"/>
      <c r="AM78" s="116"/>
      <c r="AN78" s="116"/>
      <c r="AO78" s="116"/>
      <c r="AP78" s="120"/>
      <c r="AQ78" s="52"/>
      <c r="AR78" s="52"/>
      <c r="AS78" s="52"/>
      <c r="AT78" s="52"/>
      <c r="AU78" s="92"/>
    </row>
    <row r="79" spans="1:47" ht="12" customHeight="1" thickBot="1">
      <c r="A79" s="95"/>
      <c r="B79" s="75"/>
      <c r="C79" s="80"/>
      <c r="D79" s="103"/>
      <c r="E79" s="103"/>
      <c r="F79" s="103"/>
      <c r="G79" s="103"/>
      <c r="H79" s="103"/>
      <c r="I79" s="75"/>
      <c r="J79" s="104"/>
      <c r="K79" s="116"/>
      <c r="L79" s="116"/>
      <c r="M79" s="192"/>
      <c r="N79" s="116"/>
      <c r="O79" s="116"/>
      <c r="P79" s="192"/>
      <c r="Q79" s="116"/>
      <c r="R79" s="117"/>
      <c r="S79" s="114"/>
      <c r="T79" s="115"/>
      <c r="U79" s="190"/>
      <c r="V79" s="115"/>
      <c r="W79" s="115"/>
      <c r="X79" s="190"/>
      <c r="Y79" s="116"/>
      <c r="Z79" s="91" t="s">
        <v>9</v>
      </c>
      <c r="AA79" s="91"/>
      <c r="AB79" s="91"/>
      <c r="AC79" s="91"/>
      <c r="AD79" s="91"/>
      <c r="AE79" s="91"/>
      <c r="AF79" s="91"/>
      <c r="AG79" s="91"/>
      <c r="AH79" s="117"/>
      <c r="AI79" s="116"/>
      <c r="AJ79" s="116"/>
      <c r="AK79" s="116"/>
      <c r="AL79" s="116"/>
      <c r="AM79" s="116"/>
      <c r="AN79" s="116"/>
      <c r="AO79" s="116"/>
      <c r="AP79" s="120"/>
      <c r="AQ79" s="52"/>
      <c r="AR79" s="52"/>
      <c r="AS79" s="52"/>
      <c r="AT79" s="52"/>
      <c r="AU79" s="92"/>
    </row>
    <row r="80" spans="1:47" ht="12" customHeight="1">
      <c r="A80" s="95"/>
      <c r="B80" s="31"/>
      <c r="C80" s="12"/>
      <c r="D80" s="13"/>
      <c r="E80" s="177"/>
      <c r="F80" s="13"/>
      <c r="G80" s="13"/>
      <c r="H80" s="177"/>
      <c r="I80" s="12"/>
      <c r="J80" s="13"/>
      <c r="K80" s="13"/>
      <c r="L80" s="13"/>
      <c r="M80" s="193"/>
      <c r="N80" s="14"/>
      <c r="O80" s="14"/>
      <c r="P80" s="193"/>
      <c r="Q80" s="15"/>
      <c r="R80" s="117"/>
      <c r="S80" s="114"/>
      <c r="T80" s="115"/>
      <c r="U80" s="190"/>
      <c r="V80" s="115"/>
      <c r="W80" s="115"/>
      <c r="X80" s="190"/>
      <c r="Y80" s="116"/>
      <c r="Z80" s="117"/>
      <c r="AA80" s="116"/>
      <c r="AB80" s="116"/>
      <c r="AC80" s="192"/>
      <c r="AD80" s="116"/>
      <c r="AE80" s="116"/>
      <c r="AF80" s="192"/>
      <c r="AG80" s="116"/>
      <c r="AH80" s="117"/>
      <c r="AI80" s="116"/>
      <c r="AJ80" s="116"/>
      <c r="AK80" s="116"/>
      <c r="AL80" s="116"/>
      <c r="AM80" s="116"/>
      <c r="AN80" s="116"/>
      <c r="AO80" s="116"/>
      <c r="AP80" s="120"/>
      <c r="AQ80" s="52"/>
      <c r="AR80" s="52"/>
      <c r="AS80" s="52"/>
      <c r="AT80" s="52"/>
      <c r="AU80" s="92"/>
    </row>
    <row r="81" spans="1:47" ht="12" customHeight="1">
      <c r="A81" s="95"/>
      <c r="B81" s="32" t="s">
        <v>1</v>
      </c>
      <c r="C81" s="16"/>
      <c r="D81" s="17"/>
      <c r="E81" s="178"/>
      <c r="F81" s="208">
        <f>IF('Liste des parties'!$AH$3&lt;10000,Date,'Liste des parties'!$AH$3)</f>
        <v>43114</v>
      </c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9"/>
      <c r="R81" s="117"/>
      <c r="S81" s="118"/>
      <c r="T81" s="119"/>
      <c r="U81" s="191"/>
      <c r="V81" s="119"/>
      <c r="W81" s="119"/>
      <c r="X81" s="191"/>
      <c r="Y81" s="40">
        <v>8</v>
      </c>
      <c r="Z81" s="49">
        <f>IF(AND(VLOOKUP(R67,NP,12,FALSE)=0,VLOOKUP(R67,NP,22,FALSE)=0),"",IF(VLOOKUP(R67,NP,12,FALSE)=0,VLOOKUP(R67,NP,4,FALSE),IF(VLOOKUP(R67,NP,22,FALSE)=0,VLOOKUP(R67,NP,14,FALSE),"")))</f>
        <v>909</v>
      </c>
      <c r="AA81" s="50" t="str">
        <f>IF(Z81="","",IF(VLOOKUP(R67,NP,12,FALSE)=0,CONCATENATE(VLOOKUP(R67,NP,5,FALSE),"  ",VLOOKUP(R67,NP,6,FALSE)),IF(VLOOKUP(R67,NP,22,FALSE)=0,CONCATENATE(VLOOKUP(R67,NP,15,FALSE),"  ",VLOOKUP(R67,NP,16,FALSE)),"")))</f>
        <v>FRANCOISE  Jules</v>
      </c>
      <c r="AB81" s="50"/>
      <c r="AC81" s="164"/>
      <c r="AD81" s="50"/>
      <c r="AE81" s="50"/>
      <c r="AF81" s="164"/>
      <c r="AG81" s="50"/>
      <c r="AH81" s="70"/>
      <c r="AI81" s="52"/>
      <c r="AJ81" s="52"/>
      <c r="AK81" s="52"/>
      <c r="AL81" s="52"/>
      <c r="AM81" s="52"/>
      <c r="AN81" s="52"/>
      <c r="AO81" s="52"/>
      <c r="AP81" s="120"/>
      <c r="AQ81" s="52"/>
      <c r="AR81" s="52"/>
      <c r="AS81" s="52"/>
      <c r="AT81" s="52"/>
      <c r="AU81" s="92"/>
    </row>
    <row r="82" spans="1:47" ht="12" customHeight="1">
      <c r="A82" s="95"/>
      <c r="B82" s="30"/>
      <c r="C82" s="16"/>
      <c r="D82" s="17"/>
      <c r="E82" s="179"/>
      <c r="F82" s="18"/>
      <c r="G82" s="18"/>
      <c r="H82" s="179"/>
      <c r="I82" s="21"/>
      <c r="J82" s="34"/>
      <c r="K82" s="34"/>
      <c r="L82" s="34"/>
      <c r="M82" s="166"/>
      <c r="N82" s="20"/>
      <c r="O82" s="20"/>
      <c r="P82" s="166"/>
      <c r="Q82" s="19"/>
      <c r="R82" s="117"/>
      <c r="S82" s="114"/>
      <c r="T82" s="115"/>
      <c r="U82" s="190"/>
      <c r="V82" s="115"/>
      <c r="W82" s="115"/>
      <c r="X82" s="190"/>
      <c r="Y82" s="116"/>
      <c r="Z82" s="73"/>
      <c r="AA82" s="65" t="str">
        <f>IF(Z81="","",IF(VLOOKUP(R67,NP,12,FALSE)=0,CONCATENATE(VLOOKUP(R67,NP,8,FALSE)," pts - ",VLOOKUP(R67,NP,11,FALSE)),IF(VLOOKUP(R67,NP,22,FALSE)=0,CONCATENATE(VLOOKUP(R67,NP,18,FALSE)," pts - ",VLOOKUP(R67,NP,21,FALSE)),"")))</f>
        <v>567 pts - ST HILAIRE/PARI</v>
      </c>
      <c r="AB82" s="65"/>
      <c r="AC82" s="187"/>
      <c r="AD82" s="65"/>
      <c r="AE82" s="65"/>
      <c r="AF82" s="187"/>
      <c r="AG82" s="102"/>
      <c r="AH82" s="63"/>
      <c r="AI82" s="52"/>
      <c r="AJ82" s="52"/>
      <c r="AK82" s="52"/>
      <c r="AL82" s="52"/>
      <c r="AM82" s="52"/>
      <c r="AN82" s="52"/>
      <c r="AO82" s="52"/>
      <c r="AP82" s="120"/>
      <c r="AQ82" s="52"/>
      <c r="AR82" s="52"/>
      <c r="AS82" s="52"/>
      <c r="AT82" s="52"/>
      <c r="AU82" s="92"/>
    </row>
    <row r="83" spans="1:47" ht="12" customHeight="1">
      <c r="A83" s="95"/>
      <c r="B83" s="35" t="s">
        <v>68</v>
      </c>
      <c r="C83" s="16"/>
      <c r="D83" s="17"/>
      <c r="E83" s="179"/>
      <c r="F83" s="210" t="str">
        <f>'Liste des parties'!$AD$2</f>
        <v>TOP Normandie Détection</v>
      </c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1"/>
      <c r="R83" s="117"/>
      <c r="S83" s="114"/>
      <c r="T83" s="115"/>
      <c r="U83" s="190"/>
      <c r="V83" s="115"/>
      <c r="W83" s="115"/>
      <c r="X83" s="190"/>
      <c r="Y83" s="116"/>
      <c r="Z83" s="27">
        <v>26</v>
      </c>
      <c r="AA83" s="56" t="s">
        <v>55</v>
      </c>
      <c r="AB83" s="56"/>
      <c r="AC83" s="171">
        <f>IF(VLOOKUP(Z83,NP,32,FALSE)="","",IF(VLOOKUP(Z83,NP,32,FALSE)=0,"",VLOOKUP(Z83,NP,32,FALSE)))</f>
        <v>4</v>
      </c>
      <c r="AD83" s="57">
        <f>IF(VLOOKUP(Z83,NP,33,FALSE)="","",IF(VLOOKUP(Z83,NP,34,FALSE)=2,"",VLOOKUP(Z83,NP,34,FALSE)))</f>
        <v>43114</v>
      </c>
      <c r="AE83" s="57"/>
      <c r="AF83" s="182">
        <f>IF(VLOOKUP(Z83,NP,33,FALSE)="","",IF(VLOOKUP(Z83,NP,33,FALSE)=0,"",VLOOKUP(Z83,NP,33,FALSE)))</f>
        <v>0.6875</v>
      </c>
      <c r="AG83" s="58"/>
      <c r="AH83" s="59">
        <f>IF(VLOOKUP(Z83,NP,12,FALSE)=1,VLOOKUP(Z83,NP,4,FALSE),IF(VLOOKUP(Z83,NP,22,FALSE)=1,VLOOKUP(Z83,NP,14,FALSE),""))</f>
        <v>914</v>
      </c>
      <c r="AI83" s="50" t="str">
        <f>IF(AH83="","",IF(VLOOKUP(Z83,NP,12,FALSE)=1,CONCATENATE(VLOOKUP(Z83,NP,5,FALSE),"  ",VLOOKUP(Z83,NP,6,FALSE)),IF(VLOOKUP(Z83,NP,22,FALSE)=1,CONCATENATE(VLOOKUP(Z83,NP,15,FALSE),"  ",VLOOKUP(Z83,NP,16,FALSE)),"")))</f>
        <v>GAHERY  Nooa</v>
      </c>
      <c r="AJ83" s="50"/>
      <c r="AK83" s="50"/>
      <c r="AL83" s="50"/>
      <c r="AM83" s="50"/>
      <c r="AN83" s="50"/>
      <c r="AO83" s="50"/>
      <c r="AP83" s="76" t="s">
        <v>10</v>
      </c>
      <c r="AQ83" s="52"/>
      <c r="AR83" s="52"/>
      <c r="AS83" s="52"/>
      <c r="AT83" s="52"/>
      <c r="AU83" s="92"/>
    </row>
    <row r="84" spans="1:47" ht="12" customHeight="1">
      <c r="A84" s="95"/>
      <c r="B84" s="32"/>
      <c r="C84" s="16"/>
      <c r="D84" s="17"/>
      <c r="E84" s="180"/>
      <c r="F84" s="17"/>
      <c r="G84" s="17"/>
      <c r="H84" s="180"/>
      <c r="I84" s="21"/>
      <c r="J84" s="17"/>
      <c r="K84" s="17"/>
      <c r="L84" s="17"/>
      <c r="M84" s="179"/>
      <c r="N84" s="18"/>
      <c r="O84" s="18"/>
      <c r="P84" s="179"/>
      <c r="Q84" s="19"/>
      <c r="R84" s="117"/>
      <c r="S84" s="114"/>
      <c r="T84" s="115"/>
      <c r="U84" s="190"/>
      <c r="V84" s="115"/>
      <c r="W84" s="115"/>
      <c r="X84" s="190"/>
      <c r="Y84" s="116"/>
      <c r="Z84" s="52"/>
      <c r="AA84" s="52"/>
      <c r="AB84" s="52"/>
      <c r="AC84" s="188"/>
      <c r="AD84" s="52"/>
      <c r="AE84" s="52"/>
      <c r="AF84" s="188"/>
      <c r="AG84" s="73"/>
      <c r="AH84" s="61"/>
      <c r="AI84" s="64" t="str">
        <f>IF(AH83="","",IF(VLOOKUP(Z83,NP,12,FALSE)=1,CONCATENATE(VLOOKUP(Z83,NP,8,FALSE)," pts - ",VLOOKUP(Z83,NP,11,FALSE)),IF(VLOOKUP(Z83,NP,22,FALSE)=1,CONCATENATE(VLOOKUP(Z83,NP,18,FALSE)," pts - ",VLOOKUP(Z83,NP,21,FALSE)),"")))</f>
        <v>639 pts - MORTAIN ENT</v>
      </c>
      <c r="AJ84" s="64"/>
      <c r="AK84" s="64"/>
      <c r="AL84" s="64"/>
      <c r="AM84" s="64"/>
      <c r="AN84" s="64"/>
      <c r="AO84" s="64"/>
      <c r="AP84" s="120"/>
      <c r="AQ84" s="52"/>
      <c r="AR84" s="52"/>
      <c r="AS84" s="52"/>
      <c r="AT84" s="52"/>
      <c r="AU84" s="92"/>
    </row>
    <row r="85" spans="1:47" ht="12" customHeight="1">
      <c r="A85" s="95"/>
      <c r="B85" s="32" t="s">
        <v>69</v>
      </c>
      <c r="C85" s="21"/>
      <c r="D85" s="34"/>
      <c r="E85" s="166"/>
      <c r="F85" s="212" t="str">
        <f>'Liste des parties'!$AE$2</f>
        <v>G 2009</v>
      </c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3"/>
      <c r="R85" s="117"/>
      <c r="S85" s="118"/>
      <c r="T85" s="119"/>
      <c r="U85" s="191"/>
      <c r="V85" s="119"/>
      <c r="W85" s="119"/>
      <c r="X85" s="191"/>
      <c r="Y85" s="40">
        <v>7</v>
      </c>
      <c r="Z85" s="49">
        <f>IF(AND(VLOOKUP(R73,NP,12,FALSE)=0,VLOOKUP(R73,NP,22,FALSE)=0),"",IF(VLOOKUP(R73,NP,12,FALSE)=0,VLOOKUP(R73,NP,4,FALSE),IF(VLOOKUP(R73,NP,22,FALSE)=0,VLOOKUP(R73,NP,14,FALSE),"")))</f>
        <v>914</v>
      </c>
      <c r="AA85" s="50" t="str">
        <f>IF(Z85="","",IF(VLOOKUP(R73,NP,12,FALSE)=0,CONCATENATE(VLOOKUP(R73,NP,5,FALSE),"  ",VLOOKUP(R73,NP,6,FALSE)),IF(VLOOKUP(R73,NP,22,FALSE)=0,CONCATENATE(VLOOKUP(R73,NP,15,FALSE),"  ",VLOOKUP(R73,NP,16,FALSE)),"")))</f>
        <v>GAHERY  Nooa</v>
      </c>
      <c r="AB85" s="50"/>
      <c r="AC85" s="164"/>
      <c r="AD85" s="50"/>
      <c r="AE85" s="50"/>
      <c r="AF85" s="164"/>
      <c r="AG85" s="50"/>
      <c r="AH85" s="63"/>
      <c r="AI85" s="64">
        <f>IF(AH83="","",CONCATENATE(IF(VLOOKUP(Z83,NP,23,FALSE)="","",IF(VLOOKUP(Z83,NP,12,FALSE)=1,VLOOKUP(Z83,NP,23,FALSE),-VLOOKUP(Z83,NP,23,FALSE))),IF(VLOOKUP(Z83,NP,24,FALSE)="","",CONCATENATE(" / ",IF(VLOOKUP(Z83,NP,12,FALSE)=1,VLOOKUP(Z83,NP,24,FALSE),-VLOOKUP(Z83,NP,24,FALSE)))),IF(VLOOKUP(Z83,NP,25,FALSE)="","",CONCATENATE(" / ",IF(VLOOKUP(Z83,NP,12,FALSE)=1,VLOOKUP(Z83,NP,25,FALSE),-VLOOKUP(Z83,NP,25,FALSE)))),IF(VLOOKUP(Z83,NP,26,FALSE)="","",CONCATENATE(" / ",IF(VLOOKUP(Z83,NP,12,FALSE)=1,VLOOKUP(Z83,NP,26,FALSE),-VLOOKUP(Z83,NP,26,FALSE)))),IF(VLOOKUP(Z83,NP,27,FALSE)="","",CONCATENATE(" / ",IF(VLOOKUP(Z83,NP,12,FALSE)=1,VLOOKUP(Z83,NP,27,FALSE),-VLOOKUP(Z83,NP,27,FALSE)))),IF(VLOOKUP(Z83,NP,28)="","",CONCATENATE(" / ",IF(VLOOKUP(Z83,NP,12)=1,VLOOKUP(Z83,NP,28),-VLOOKUP(Z83,NP,28)))),IF(VLOOKUP(Z83,NP,29)="","",CONCATENATE(" / ",IF(VLOOKUP(Z83,NP,12)=1,VLOOKUP(Z83,NP,29),-VLOOKUP(Z83,NP,29))))))</f>
      </c>
      <c r="AJ85" s="64"/>
      <c r="AK85" s="64"/>
      <c r="AL85" s="64"/>
      <c r="AM85" s="64"/>
      <c r="AN85" s="64"/>
      <c r="AO85" s="64"/>
      <c r="AP85" s="120"/>
      <c r="AQ85" s="52"/>
      <c r="AR85" s="52"/>
      <c r="AS85" s="52"/>
      <c r="AT85" s="52"/>
      <c r="AU85" s="92"/>
    </row>
    <row r="86" spans="1:47" ht="12" customHeight="1" thickBot="1">
      <c r="A86" s="95"/>
      <c r="B86" s="38"/>
      <c r="C86" s="22"/>
      <c r="D86" s="23"/>
      <c r="E86" s="181"/>
      <c r="F86" s="23"/>
      <c r="G86" s="23"/>
      <c r="H86" s="181"/>
      <c r="I86" s="22"/>
      <c r="J86" s="23"/>
      <c r="K86" s="23"/>
      <c r="L86" s="23"/>
      <c r="M86" s="194"/>
      <c r="N86" s="24"/>
      <c r="O86" s="24"/>
      <c r="P86" s="194"/>
      <c r="Q86" s="25"/>
      <c r="R86" s="117"/>
      <c r="S86" s="116"/>
      <c r="T86" s="116"/>
      <c r="U86" s="192"/>
      <c r="V86" s="116"/>
      <c r="W86" s="116"/>
      <c r="X86" s="192"/>
      <c r="Y86" s="116"/>
      <c r="Z86" s="73"/>
      <c r="AA86" s="65" t="str">
        <f>IF(Z85="","",IF(VLOOKUP(R73,NP,12,FALSE)=0,CONCATENATE(VLOOKUP(R73,NP,8,FALSE)," pts - ",VLOOKUP(R73,NP,11,FALSE)),IF(VLOOKUP(R73,NP,22,FALSE)=0,CONCATENATE(VLOOKUP(R73,NP,18,FALSE)," pts - ",VLOOKUP(R73,NP,21,FALSE)),"")))</f>
        <v>639 pts - MORTAIN ENT</v>
      </c>
      <c r="AB86" s="65"/>
      <c r="AC86" s="187"/>
      <c r="AD86" s="65"/>
      <c r="AE86" s="65"/>
      <c r="AF86" s="187"/>
      <c r="AG86" s="65"/>
      <c r="AH86" s="112"/>
      <c r="AI86" s="52"/>
      <c r="AJ86" s="52"/>
      <c r="AK86" s="52"/>
      <c r="AL86" s="52"/>
      <c r="AM86" s="52"/>
      <c r="AN86" s="52"/>
      <c r="AO86" s="73"/>
      <c r="AP86" s="120"/>
      <c r="AQ86" s="52"/>
      <c r="AR86" s="52"/>
      <c r="AS86" s="52"/>
      <c r="AT86" s="52"/>
      <c r="AU86" s="92"/>
    </row>
    <row r="87" spans="1:47" ht="12" customHeight="1">
      <c r="A87" s="95"/>
      <c r="B87" s="75"/>
      <c r="C87" s="80"/>
      <c r="D87" s="96"/>
      <c r="E87" s="165"/>
      <c r="F87" s="96"/>
      <c r="G87" s="96"/>
      <c r="H87" s="165"/>
      <c r="I87" s="71"/>
      <c r="J87" s="75"/>
      <c r="K87" s="116"/>
      <c r="L87" s="116"/>
      <c r="M87" s="192"/>
      <c r="N87" s="116"/>
      <c r="O87" s="116"/>
      <c r="P87" s="192"/>
      <c r="Q87" s="116"/>
      <c r="R87" s="117"/>
      <c r="S87" s="116"/>
      <c r="T87" s="116"/>
      <c r="U87" s="192"/>
      <c r="V87" s="116"/>
      <c r="W87" s="116"/>
      <c r="X87" s="192"/>
      <c r="Y87" s="116"/>
      <c r="Z87" s="70"/>
      <c r="AA87" s="77"/>
      <c r="AB87" s="78"/>
      <c r="AC87" s="170"/>
      <c r="AD87" s="78"/>
      <c r="AE87" s="78"/>
      <c r="AF87" s="170"/>
      <c r="AG87" s="79"/>
      <c r="AH87" s="49">
        <f>IF(AND(VLOOKUP(Z83,NP,12,FALSE)=0,VLOOKUP(Z83,NP,22,FALSE)=0),"",IF(VLOOKUP(Z83,NP,12,FALSE)=0,VLOOKUP(Z83,NP,4,FALSE),IF(VLOOKUP(Z83,NP,22,FALSE)=0,VLOOKUP(Z83,NP,14,FALSE),"")))</f>
        <v>909</v>
      </c>
      <c r="AI87" s="50" t="str">
        <f>IF(AH87="","",IF(VLOOKUP(Z83,NP,12,FALSE)=0,CONCATENATE(VLOOKUP(Z83,NP,5,FALSE),"  ",VLOOKUP(Z83,NP,6,FALSE)),IF(VLOOKUP(Z83,NP,22,FALSE)=0,CONCATENATE(VLOOKUP(Z83,NP,15,FALSE),"  ",VLOOKUP(Z83,NP,16,FALSE)),"")))</f>
        <v>FRANCOISE  Jules</v>
      </c>
      <c r="AJ87" s="50"/>
      <c r="AK87" s="50"/>
      <c r="AL87" s="50"/>
      <c r="AM87" s="50"/>
      <c r="AN87" s="50"/>
      <c r="AO87" s="50"/>
      <c r="AP87" s="76" t="s">
        <v>11</v>
      </c>
      <c r="AQ87" s="52"/>
      <c r="AR87" s="52"/>
      <c r="AS87" s="52"/>
      <c r="AT87" s="52"/>
      <c r="AU87" s="92"/>
    </row>
    <row r="88" spans="1:47" ht="12" customHeight="1">
      <c r="A88" s="95"/>
      <c r="B88" s="75"/>
      <c r="C88" s="80"/>
      <c r="D88" s="94"/>
      <c r="E88" s="175"/>
      <c r="F88" s="94"/>
      <c r="G88" s="94"/>
      <c r="H88" s="175"/>
      <c r="I88" s="75"/>
      <c r="J88" s="75"/>
      <c r="K88" s="116"/>
      <c r="L88" s="116"/>
      <c r="M88" s="192"/>
      <c r="N88" s="116"/>
      <c r="O88" s="116"/>
      <c r="P88" s="192"/>
      <c r="Q88" s="116"/>
      <c r="R88" s="117"/>
      <c r="S88" s="116"/>
      <c r="T88" s="116"/>
      <c r="U88" s="192"/>
      <c r="V88" s="116"/>
      <c r="W88" s="116"/>
      <c r="X88" s="192"/>
      <c r="Y88" s="116"/>
      <c r="Z88" s="70"/>
      <c r="AA88" s="68"/>
      <c r="AB88" s="68"/>
      <c r="AC88" s="196"/>
      <c r="AD88" s="68"/>
      <c r="AE88" s="68"/>
      <c r="AF88" s="196"/>
      <c r="AG88" s="52"/>
      <c r="AH88" s="73"/>
      <c r="AI88" s="64" t="str">
        <f>IF(AH87="","",IF(VLOOKUP(Z83,NP,12,FALSE)=0,CONCATENATE(VLOOKUP(Z83,NP,8,FALSE)," pts - ",VLOOKUP(Z83,NP,11,FALSE)),IF(VLOOKUP(Z83,NP,22,FALSE)=0,CONCATENATE(VLOOKUP(Z83,NP,18,FALSE)," pts - ",VLOOKUP(Z83,NP,21,FALSE)),"")))</f>
        <v>567 pts - ST HILAIRE/PARI</v>
      </c>
      <c r="AJ88" s="64"/>
      <c r="AK88" s="64"/>
      <c r="AL88" s="64"/>
      <c r="AM88" s="64"/>
      <c r="AN88" s="64"/>
      <c r="AO88" s="64"/>
      <c r="AP88" s="120"/>
      <c r="AQ88" s="52"/>
      <c r="AR88" s="52"/>
      <c r="AS88" s="52"/>
      <c r="AT88" s="52"/>
      <c r="AU88" s="92"/>
    </row>
    <row r="89" spans="1:47" ht="12" customHeight="1">
      <c r="A89" s="95"/>
      <c r="B89" s="75"/>
      <c r="C89" s="80"/>
      <c r="D89" s="94"/>
      <c r="E89" s="175"/>
      <c r="F89" s="94"/>
      <c r="G89" s="94"/>
      <c r="H89" s="175"/>
      <c r="I89" s="75"/>
      <c r="J89" s="75"/>
      <c r="K89" s="116"/>
      <c r="L89" s="116"/>
      <c r="M89" s="192"/>
      <c r="N89" s="116"/>
      <c r="O89" s="116"/>
      <c r="P89" s="192"/>
      <c r="Q89" s="116"/>
      <c r="R89" s="117"/>
      <c r="S89" s="116"/>
      <c r="T89" s="116"/>
      <c r="U89" s="192"/>
      <c r="V89" s="116"/>
      <c r="W89" s="116"/>
      <c r="X89" s="192"/>
      <c r="Y89" s="116"/>
      <c r="Z89" s="70"/>
      <c r="AA89" s="68"/>
      <c r="AB89" s="68"/>
      <c r="AC89" s="196"/>
      <c r="AD89" s="68"/>
      <c r="AE89" s="68"/>
      <c r="AF89" s="196"/>
      <c r="AG89" s="52"/>
      <c r="AH89" s="73"/>
      <c r="AI89" s="124"/>
      <c r="AJ89" s="124"/>
      <c r="AK89" s="124"/>
      <c r="AL89" s="124"/>
      <c r="AM89" s="124"/>
      <c r="AN89" s="124"/>
      <c r="AO89" s="124"/>
      <c r="AP89" s="120"/>
      <c r="AQ89" s="52"/>
      <c r="AR89" s="52"/>
      <c r="AS89" s="52"/>
      <c r="AT89" s="52"/>
      <c r="AU89" s="92"/>
    </row>
    <row r="90" spans="1:47" ht="12" customHeight="1">
      <c r="A90" s="95"/>
      <c r="B90" s="75"/>
      <c r="C90" s="80"/>
      <c r="D90" s="71"/>
      <c r="E90" s="176"/>
      <c r="F90" s="71"/>
      <c r="G90" s="71"/>
      <c r="H90" s="176"/>
      <c r="I90" s="75"/>
      <c r="J90" s="75"/>
      <c r="K90" s="75"/>
      <c r="L90" s="75"/>
      <c r="M90" s="130"/>
      <c r="N90" s="75"/>
      <c r="O90" s="75"/>
      <c r="P90" s="130"/>
      <c r="Q90" s="75"/>
      <c r="R90" s="75"/>
      <c r="S90" s="75"/>
      <c r="T90" s="75"/>
      <c r="U90" s="130"/>
      <c r="V90" s="75"/>
      <c r="W90" s="75"/>
      <c r="X90" s="130"/>
      <c r="Y90" s="75"/>
      <c r="Z90" s="75"/>
      <c r="AA90" s="75"/>
      <c r="AB90" s="75"/>
      <c r="AC90" s="130"/>
      <c r="AD90" s="75"/>
      <c r="AE90" s="75"/>
      <c r="AF90" s="130"/>
      <c r="AG90" s="75"/>
      <c r="AH90" s="73"/>
      <c r="AI90" s="124"/>
      <c r="AJ90" s="124"/>
      <c r="AK90" s="124"/>
      <c r="AL90" s="124"/>
      <c r="AM90" s="124"/>
      <c r="AN90" s="124"/>
      <c r="AO90" s="124"/>
      <c r="AP90" s="120"/>
      <c r="AQ90" s="52"/>
      <c r="AR90" s="125"/>
      <c r="AS90" s="125"/>
      <c r="AT90" s="126"/>
      <c r="AU90" s="127"/>
    </row>
    <row r="91" spans="1:47" ht="12" customHeight="1">
      <c r="A91" s="95"/>
      <c r="B91" s="75"/>
      <c r="C91" s="80"/>
      <c r="D91" s="71"/>
      <c r="E91" s="176"/>
      <c r="F91" s="71"/>
      <c r="G91" s="71"/>
      <c r="H91" s="176"/>
      <c r="I91" s="75"/>
      <c r="J91" s="75"/>
      <c r="K91" s="75"/>
      <c r="L91" s="75"/>
      <c r="M91" s="130"/>
      <c r="N91" s="75"/>
      <c r="O91" s="75"/>
      <c r="P91" s="130"/>
      <c r="Q91" s="75"/>
      <c r="R91" s="75"/>
      <c r="S91" s="75"/>
      <c r="T91" s="75"/>
      <c r="U91" s="130"/>
      <c r="V91" s="75"/>
      <c r="W91" s="75"/>
      <c r="X91" s="130"/>
      <c r="Y91" s="75"/>
      <c r="Z91" s="75"/>
      <c r="AA91" s="75"/>
      <c r="AB91" s="75"/>
      <c r="AC91" s="130"/>
      <c r="AD91" s="75"/>
      <c r="AE91" s="75"/>
      <c r="AF91" s="130"/>
      <c r="AG91" s="75"/>
      <c r="AH91" s="73"/>
      <c r="AI91" s="124"/>
      <c r="AJ91" s="124"/>
      <c r="AK91" s="124"/>
      <c r="AL91" s="124"/>
      <c r="AM91" s="124"/>
      <c r="AN91" s="124"/>
      <c r="AO91" s="124"/>
      <c r="AP91" s="120"/>
      <c r="AQ91" s="52"/>
      <c r="AR91" s="125"/>
      <c r="AS91" s="125"/>
      <c r="AT91" s="126"/>
      <c r="AU91" s="127"/>
    </row>
    <row r="92" spans="1:47" s="129" customFormat="1" ht="15.75" customHeight="1">
      <c r="A92" s="128"/>
      <c r="B92" s="75"/>
      <c r="C92" s="80"/>
      <c r="E92" s="144"/>
      <c r="H92" s="144"/>
      <c r="I92" s="130"/>
      <c r="J92" s="131"/>
      <c r="K92" s="132"/>
      <c r="L92" s="132"/>
      <c r="M92" s="132"/>
      <c r="N92" s="132"/>
      <c r="O92" s="132"/>
      <c r="P92" s="132"/>
      <c r="Q92" s="133"/>
      <c r="R92" s="131"/>
      <c r="S92" s="132"/>
      <c r="T92" s="132"/>
      <c r="U92" s="132"/>
      <c r="V92" s="132"/>
      <c r="W92" s="132"/>
      <c r="X92" s="132"/>
      <c r="Y92" s="133"/>
      <c r="Z92" s="131"/>
      <c r="AA92" s="132"/>
      <c r="AB92" s="132"/>
      <c r="AC92" s="132"/>
      <c r="AD92" s="132"/>
      <c r="AE92" s="132"/>
      <c r="AF92" s="132"/>
      <c r="AG92" s="133"/>
      <c r="AH92" s="73"/>
      <c r="AI92" s="124"/>
      <c r="AJ92" s="124"/>
      <c r="AK92" s="124"/>
      <c r="AL92" s="124"/>
      <c r="AM92" s="124"/>
      <c r="AN92" s="124"/>
      <c r="AO92" s="124"/>
      <c r="AP92" s="120"/>
      <c r="AQ92" s="52"/>
      <c r="AR92" s="134"/>
      <c r="AS92" s="134"/>
      <c r="AT92" s="37"/>
      <c r="AU92" s="37"/>
    </row>
    <row r="93" spans="1:47" s="129" customFormat="1" ht="15.75" customHeight="1">
      <c r="A93" s="128"/>
      <c r="B93" s="75"/>
      <c r="C93" s="80"/>
      <c r="E93" s="144"/>
      <c r="H93" s="144"/>
      <c r="I93" s="130"/>
      <c r="J93" s="91" t="s">
        <v>60</v>
      </c>
      <c r="K93" s="91"/>
      <c r="L93" s="91"/>
      <c r="M93" s="91"/>
      <c r="N93" s="91"/>
      <c r="O93" s="91"/>
      <c r="P93" s="91"/>
      <c r="Q93" s="91"/>
      <c r="R93" s="91" t="s">
        <v>61</v>
      </c>
      <c r="S93" s="91"/>
      <c r="T93" s="91"/>
      <c r="U93" s="91"/>
      <c r="V93" s="91"/>
      <c r="W93" s="91"/>
      <c r="X93" s="91"/>
      <c r="Y93" s="91"/>
      <c r="Z93" s="91" t="s">
        <v>62</v>
      </c>
      <c r="AA93" s="91"/>
      <c r="AB93" s="91"/>
      <c r="AC93" s="91"/>
      <c r="AD93" s="91"/>
      <c r="AE93" s="91"/>
      <c r="AF93" s="91"/>
      <c r="AG93" s="91"/>
      <c r="AH93" s="73"/>
      <c r="AI93" s="124"/>
      <c r="AJ93" s="124"/>
      <c r="AK93" s="124"/>
      <c r="AL93" s="124"/>
      <c r="AM93" s="124"/>
      <c r="AN93" s="124"/>
      <c r="AO93" s="124"/>
      <c r="AP93" s="120"/>
      <c r="AQ93" s="52"/>
      <c r="AR93" s="134"/>
      <c r="AS93" s="134"/>
      <c r="AT93" s="37"/>
      <c r="AU93" s="37"/>
    </row>
    <row r="94" spans="1:48" s="129" customFormat="1" ht="15.75" customHeight="1">
      <c r="A94" s="128"/>
      <c r="C94" s="80"/>
      <c r="D94" s="75"/>
      <c r="E94" s="130"/>
      <c r="F94" s="75"/>
      <c r="G94" s="75"/>
      <c r="H94" s="130"/>
      <c r="I94" s="130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75"/>
      <c r="AQ94" s="46"/>
      <c r="AR94" s="75"/>
      <c r="AS94" s="75"/>
      <c r="AT94" s="46"/>
      <c r="AU94" s="48"/>
      <c r="AV94" s="46"/>
    </row>
    <row r="95" spans="1:45" ht="12" customHeight="1">
      <c r="A95" s="136"/>
      <c r="C95" s="98"/>
      <c r="D95" s="99"/>
      <c r="E95" s="167"/>
      <c r="F95" s="99"/>
      <c r="G95" s="99"/>
      <c r="H95" s="183"/>
      <c r="I95" s="40">
        <v>16</v>
      </c>
      <c r="J95" s="49">
        <f>IF(AND(VLOOKUP(B6,NP,12,FALSE)=0,VLOOKUP(B6,NP,22,FALSE)=0),"",IF(VLOOKUP(B6,NP,12,FALSE)=0,VLOOKUP(B6,NP,4,FALSE),IF(VLOOKUP(B6,NP,22,FALSE)=0,VLOOKUP(B6,NP,14,FALSE),"")))</f>
        <v>0</v>
      </c>
      <c r="K95" s="50" t="str">
        <f>IF(J95="","",IF(VLOOKUP(B6,NP,12,FALSE)=0,CONCATENATE(VLOOKUP(B6,NP,5,FALSE),"  ",VLOOKUP(B6,NP,6,FALSE)),IF(VLOOKUP(B6,NP,22,FALSE)=0,CONCATENATE(VLOOKUP(B6,NP,15,FALSE),"  ",VLOOKUP(B6,NP,16,FALSE)),"")))</f>
        <v>Absent  </v>
      </c>
      <c r="L95" s="50"/>
      <c r="M95" s="164"/>
      <c r="N95" s="50"/>
      <c r="O95" s="50"/>
      <c r="P95" s="164"/>
      <c r="Q95" s="50"/>
      <c r="R95" s="70"/>
      <c r="S95" s="52"/>
      <c r="T95" s="52"/>
      <c r="U95" s="188"/>
      <c r="V95" s="52"/>
      <c r="W95" s="52"/>
      <c r="X95" s="188"/>
      <c r="Y95" s="52"/>
      <c r="Z95" s="70"/>
      <c r="AA95" s="52"/>
      <c r="AB95" s="52"/>
      <c r="AC95" s="188"/>
      <c r="AD95" s="52"/>
      <c r="AE95" s="52"/>
      <c r="AF95" s="188"/>
      <c r="AG95" s="52"/>
      <c r="AH95" s="70"/>
      <c r="AI95" s="52"/>
      <c r="AJ95" s="52"/>
      <c r="AK95" s="52"/>
      <c r="AL95" s="52"/>
      <c r="AM95" s="52"/>
      <c r="AN95" s="52"/>
      <c r="AO95" s="52"/>
      <c r="AP95" s="75"/>
      <c r="AR95" s="75"/>
      <c r="AS95" s="75"/>
    </row>
    <row r="96" spans="1:45" ht="12" customHeight="1">
      <c r="A96" s="136"/>
      <c r="C96" s="80"/>
      <c r="I96" s="130"/>
      <c r="J96" s="73"/>
      <c r="K96" s="65" t="str">
        <f>IF(J95="","",IF(VLOOKUP(B6,NP,12,FALSE)=0,CONCATENATE(VLOOKUP(B6,NP,8,FALSE)," pts - ",VLOOKUP(B6,NP,11,FALSE)),IF(VLOOKUP(B6,NP,22,FALSE)=0,CONCATENATE(VLOOKUP(B6,NP,18,FALSE)," pts - ",VLOOKUP(B6,NP,21,FALSE)),"")))</f>
        <v>0 pts - Inc</v>
      </c>
      <c r="L96" s="65"/>
      <c r="M96" s="187"/>
      <c r="N96" s="65"/>
      <c r="O96" s="65"/>
      <c r="P96" s="187"/>
      <c r="Q96" s="102"/>
      <c r="R96" s="54">
        <v>9</v>
      </c>
      <c r="S96" s="2"/>
      <c r="T96" s="7"/>
      <c r="U96" s="186"/>
      <c r="V96" s="7"/>
      <c r="W96" s="7"/>
      <c r="X96" s="186"/>
      <c r="Y96" s="8"/>
      <c r="Z96" s="70"/>
      <c r="AA96" s="52"/>
      <c r="AB96" s="52"/>
      <c r="AC96" s="188"/>
      <c r="AD96" s="52"/>
      <c r="AE96" s="52"/>
      <c r="AF96" s="188"/>
      <c r="AG96" s="52"/>
      <c r="AH96" s="70"/>
      <c r="AI96" s="52"/>
      <c r="AJ96" s="52"/>
      <c r="AK96" s="52"/>
      <c r="AL96" s="52"/>
      <c r="AM96" s="52"/>
      <c r="AN96" s="52"/>
      <c r="AO96" s="52"/>
      <c r="AP96" s="75"/>
      <c r="AR96" s="75"/>
      <c r="AS96" s="75"/>
    </row>
    <row r="97" spans="1:45" ht="12" customHeight="1">
      <c r="A97" s="136"/>
      <c r="C97" s="80"/>
      <c r="I97" s="130"/>
      <c r="J97" s="137">
        <v>17</v>
      </c>
      <c r="K97" s="56" t="s">
        <v>55</v>
      </c>
      <c r="L97" s="56"/>
      <c r="M97" s="171">
        <f>IF(VLOOKUP(J97,NP,32,FALSE)="","",IF(VLOOKUP(J97,NP,32,FALSE)=0,"",VLOOKUP(J97,NP,32,FALSE)))</f>
      </c>
      <c r="N97" s="57">
        <f>IF(VLOOKUP(J97,NP,33,FALSE)="","",IF(VLOOKUP(J97,NP,34,FALSE)=2,"",VLOOKUP(J97,NP,34,FALSE)))</f>
      </c>
      <c r="O97" s="57"/>
      <c r="P97" s="182" t="str">
        <f>IF(VLOOKUP(J97,NP,33,FALSE)="","",IF(VLOOKUP(J97,NP,33,FALSE)=0,"",VLOOKUP(J97,NP,33,FALSE)))</f>
        <v> </v>
      </c>
      <c r="Q97" s="58"/>
      <c r="R97" s="59">
        <f>IF(VLOOKUP(R100,NP,4,FALSE)=0,"",VLOOKUP(R100,NP,4,FALSE))</f>
        <v>918</v>
      </c>
      <c r="S97" s="50" t="str">
        <f>IF(R97="","",CONCATENATE(VLOOKUP(R100,NP,5,FALSE),"  ",VLOOKUP(R100,NP,6,FALSE)))</f>
        <v>PINEL  Théo</v>
      </c>
      <c r="T97" s="50"/>
      <c r="U97" s="164"/>
      <c r="V97" s="50"/>
      <c r="W97" s="50"/>
      <c r="X97" s="164"/>
      <c r="Y97" s="50"/>
      <c r="Z97" s="70"/>
      <c r="AA97" s="52"/>
      <c r="AB97" s="52"/>
      <c r="AC97" s="188"/>
      <c r="AD97" s="52"/>
      <c r="AE97" s="52"/>
      <c r="AF97" s="188"/>
      <c r="AG97" s="52"/>
      <c r="AH97" s="70"/>
      <c r="AI97" s="52"/>
      <c r="AJ97" s="52"/>
      <c r="AK97" s="52"/>
      <c r="AL97" s="52"/>
      <c r="AM97" s="52"/>
      <c r="AN97" s="52"/>
      <c r="AO97" s="52"/>
      <c r="AP97" s="75"/>
      <c r="AR97" s="75"/>
      <c r="AS97" s="75"/>
    </row>
    <row r="98" spans="1:45" ht="12" customHeight="1">
      <c r="A98" s="136"/>
      <c r="C98" s="80"/>
      <c r="D98" s="75"/>
      <c r="E98" s="130"/>
      <c r="F98" s="75"/>
      <c r="G98" s="75"/>
      <c r="H98" s="130"/>
      <c r="I98" s="130"/>
      <c r="J98" s="52"/>
      <c r="K98" s="52"/>
      <c r="L98" s="52"/>
      <c r="M98" s="188"/>
      <c r="N98" s="52"/>
      <c r="O98" s="52"/>
      <c r="P98" s="188"/>
      <c r="Q98" s="73"/>
      <c r="R98" s="61"/>
      <c r="S98" s="65" t="str">
        <f>IF(R97="","",CONCATENATE(VLOOKUP(R100,NP,8,FALSE)," pts - ",VLOOKUP(R100,NP,11,FALSE)))</f>
        <v>500 pts - ENT ST PIERRE</v>
      </c>
      <c r="T98" s="65"/>
      <c r="U98" s="187"/>
      <c r="V98" s="65"/>
      <c r="W98" s="65"/>
      <c r="X98" s="187"/>
      <c r="Y98" s="102"/>
      <c r="Z98" s="62"/>
      <c r="AO98" s="33"/>
      <c r="AP98" s="75"/>
      <c r="AR98" s="75"/>
      <c r="AS98" s="75"/>
    </row>
    <row r="99" spans="1:45" ht="12" customHeight="1">
      <c r="A99" s="136"/>
      <c r="C99" s="98"/>
      <c r="D99" s="99"/>
      <c r="E99" s="167"/>
      <c r="F99" s="99"/>
      <c r="G99" s="99"/>
      <c r="H99" s="183"/>
      <c r="I99" s="40">
        <v>9</v>
      </c>
      <c r="J99" s="49">
        <f>IF(AND(VLOOKUP(B12,NP,12,FALSE)=0,VLOOKUP(B12,NP,22,FALSE)=0),"",IF(VLOOKUP(B12,NP,12,FALSE)=0,VLOOKUP(B12,NP,4,FALSE),IF(VLOOKUP(B12,NP,22,FALSE)=0,VLOOKUP(B12,NP,14,FALSE),"")))</f>
        <v>918</v>
      </c>
      <c r="K99" s="50" t="str">
        <f>IF(J99="","",IF(VLOOKUP(B12,NP,12,FALSE)=0,CONCATENATE(VLOOKUP(B12,NP,5,FALSE),"  ",VLOOKUP(B12,NP,6,FALSE)),IF(VLOOKUP(B12,NP,22,FALSE)=0,CONCATENATE(VLOOKUP(B12,NP,15,FALSE),"  ",VLOOKUP(B12,NP,16,FALSE)),"")))</f>
        <v>PINEL  Théo</v>
      </c>
      <c r="L99" s="50"/>
      <c r="M99" s="164"/>
      <c r="N99" s="50"/>
      <c r="O99" s="50"/>
      <c r="P99" s="164"/>
      <c r="Q99" s="50"/>
      <c r="R99" s="63"/>
      <c r="S99" s="64">
        <f>IF(R97="","",CONCATENATE(IF(VLOOKUP(J97,NP,23,FALSE)="","",IF(VLOOKUP(J97,NP,12,FALSE)=1,VLOOKUP(J97,NP,23,FALSE),-VLOOKUP(J97,NP,23,FALSE))),IF(VLOOKUP(J97,NP,24,FALSE)="","",CONCATENATE(" / ",IF(VLOOKUP(J97,NP,12,FALSE)=1,VLOOKUP(J97,NP,24,FALSE),-VLOOKUP(J97,NP,24,FALSE)))),IF(VLOOKUP(J97,NP,25,FALSE)="","",CONCATENATE(" / ",IF(VLOOKUP(J97,NP,12,FALSE)=1,VLOOKUP(J97,NP,25,FALSE),-VLOOKUP(J97,NP,25,FALSE)))),IF(VLOOKUP(J97,NP,26,FALSE)="","",CONCATENATE(" / ",IF(VLOOKUP(J97,NP,12,FALSE)=1,VLOOKUP(J97,NP,26,FALSE),-VLOOKUP(J97,NP,26,FALSE)))),IF(VLOOKUP(J97,NP,27,FALSE)="","",CONCATENATE(" / ",IF(VLOOKUP(J97,NP,12,FALSE)=1,VLOOKUP(J97,NP,27,FALSE),-VLOOKUP(J97,NP,27,FALSE)))),IF(VLOOKUP(J97,NP,28)="","",CONCATENATE(" / ",IF(VLOOKUP(J97,NP,12)=1,VLOOKUP(J97,NP,28),-VLOOKUP(J97,NP,28)))),IF(VLOOKUP(J97,NP,29)="","",CONCATENATE(" / ",IF(VLOOKUP(J97,NP,12)=1,VLOOKUP(J97,NP,29),-VLOOKUP(J97,NP,29))))))</f>
      </c>
      <c r="T99" s="64"/>
      <c r="U99" s="185"/>
      <c r="V99" s="64"/>
      <c r="W99" s="64"/>
      <c r="X99" s="185"/>
      <c r="Y99" s="121"/>
      <c r="Z99" s="54">
        <v>9</v>
      </c>
      <c r="AO99" s="33"/>
      <c r="AP99" s="75"/>
      <c r="AR99" s="75"/>
      <c r="AS99" s="75"/>
    </row>
    <row r="100" spans="1:45" ht="12" customHeight="1">
      <c r="A100" s="136"/>
      <c r="C100" s="80"/>
      <c r="J100" s="73"/>
      <c r="K100" s="65" t="str">
        <f>IF(J99="","",IF(VLOOKUP(B12,NP,12,FALSE)=0,CONCATENATE(VLOOKUP(B12,NP,8,FALSE)," pts - ",VLOOKUP(B12,NP,11,FALSE)),IF(VLOOKUP(B12,NP,22,FALSE)=0,CONCATENATE(VLOOKUP(B12,NP,18,FALSE)," pts - ",VLOOKUP(B12,NP,21,FALSE)),"")))</f>
        <v>500 pts - ENT ST PIERRE</v>
      </c>
      <c r="L100" s="65"/>
      <c r="M100" s="187"/>
      <c r="N100" s="65"/>
      <c r="O100" s="65"/>
      <c r="P100" s="187"/>
      <c r="Q100" s="65"/>
      <c r="R100" s="27">
        <v>21</v>
      </c>
      <c r="S100" s="56" t="s">
        <v>55</v>
      </c>
      <c r="T100" s="56"/>
      <c r="U100" s="171">
        <f>IF(VLOOKUP(R100,NP,32,FALSE)="","",IF(VLOOKUP(R100,NP,32,FALSE)=0,"",VLOOKUP(R100,NP,32,FALSE)))</f>
        <v>5</v>
      </c>
      <c r="V100" s="57">
        <f>IF(VLOOKUP(R100,NP,33,FALSE)="","",IF(VLOOKUP(R100,NP,34,FALSE)=2,"",VLOOKUP(R100,NP,34,FALSE)))</f>
        <v>43114</v>
      </c>
      <c r="W100" s="57"/>
      <c r="X100" s="182">
        <f>IF(VLOOKUP(R100,NP,33,FALSE)="","",IF(VLOOKUP(R100,NP,33,FALSE)=0,"",VLOOKUP(R100,NP,33,FALSE)))</f>
        <v>0.6458333333333334</v>
      </c>
      <c r="Y100" s="58"/>
      <c r="Z100" s="59">
        <f>IF(VLOOKUP(Z106,NP,4,FALSE)=0,"",VLOOKUP(Z106,NP,4,FALSE))</f>
        <v>907</v>
      </c>
      <c r="AA100" s="50" t="str">
        <f>IF(Z100="","",CONCATENATE(VLOOKUP(Z106,NP,5,FALSE),"  ",VLOOKUP(Z106,NP,6,FALSE)))</f>
        <v>MORIN  Oscar</v>
      </c>
      <c r="AB100" s="50"/>
      <c r="AC100" s="164"/>
      <c r="AD100" s="50"/>
      <c r="AE100" s="50"/>
      <c r="AF100" s="164"/>
      <c r="AG100" s="50"/>
      <c r="AP100" s="75"/>
      <c r="AR100" s="75"/>
      <c r="AS100" s="75"/>
    </row>
    <row r="101" spans="1:45" ht="12" customHeight="1">
      <c r="A101" s="136"/>
      <c r="C101" s="98"/>
      <c r="D101" s="99"/>
      <c r="E101" s="167"/>
      <c r="F101" s="99"/>
      <c r="G101" s="99"/>
      <c r="H101" s="183"/>
      <c r="I101" s="40">
        <v>12</v>
      </c>
      <c r="J101" s="49">
        <f>IF(AND(VLOOKUP(B18,NP,12,FALSE)=0,VLOOKUP(B18,NP,22,FALSE)=0),"",IF(VLOOKUP(B18,NP,12,FALSE)=0,VLOOKUP(B18,NP,4,FALSE),IF(VLOOKUP(B18,NP,22,FALSE)=0,VLOOKUP(B18,NP,14,FALSE),"")))</f>
        <v>907</v>
      </c>
      <c r="K101" s="50" t="str">
        <f>IF(J101="","",IF(VLOOKUP(B18,NP,12,FALSE)=0,CONCATENATE(VLOOKUP(B18,NP,5,FALSE),"  ",VLOOKUP(B18,NP,6,FALSE)),IF(VLOOKUP(B18,NP,22,FALSE)=0,CONCATENATE(VLOOKUP(B18,NP,15,FALSE),"  ",VLOOKUP(B18,NP,16,FALSE)),"")))</f>
        <v>MORIN  Oscar</v>
      </c>
      <c r="L101" s="50"/>
      <c r="M101" s="164"/>
      <c r="N101" s="50"/>
      <c r="O101" s="50"/>
      <c r="P101" s="164"/>
      <c r="Q101" s="50"/>
      <c r="R101" s="6"/>
      <c r="S101" s="7"/>
      <c r="T101" s="7"/>
      <c r="U101" s="186"/>
      <c r="V101" s="7"/>
      <c r="W101" s="7"/>
      <c r="X101" s="186"/>
      <c r="Y101" s="8"/>
      <c r="Z101" s="61"/>
      <c r="AA101" s="65" t="str">
        <f>IF(Z100="","",CONCATENATE(VLOOKUP(Z106,NP,8,FALSE)," pts - ",VLOOKUP(Z106,NP,11,FALSE)))</f>
        <v>584 pts - USO MONDEVILLE</v>
      </c>
      <c r="AB101" s="65"/>
      <c r="AC101" s="187"/>
      <c r="AD101" s="65"/>
      <c r="AE101" s="65"/>
      <c r="AF101" s="187"/>
      <c r="AG101" s="102"/>
      <c r="AH101" s="62"/>
      <c r="AP101" s="75"/>
      <c r="AR101" s="75"/>
      <c r="AS101" s="75"/>
    </row>
    <row r="102" spans="1:45" ht="12" customHeight="1">
      <c r="A102" s="136"/>
      <c r="C102" s="80"/>
      <c r="I102" s="130"/>
      <c r="J102" s="73"/>
      <c r="K102" s="65" t="str">
        <f>IF(J101="","",IF(VLOOKUP(B18,NP,12,FALSE)=0,CONCATENATE(VLOOKUP(B18,NP,8,FALSE)," pts - ",VLOOKUP(B18,NP,11,FALSE)),IF(VLOOKUP(B18,NP,22,FALSE)=0,CONCATENATE(VLOOKUP(B18,NP,18,FALSE)," pts - ",VLOOKUP(B18,NP,21,FALSE)),"")))</f>
        <v>584 pts - USO MONDEVILLE</v>
      </c>
      <c r="L102" s="65"/>
      <c r="M102" s="187"/>
      <c r="N102" s="65"/>
      <c r="O102" s="65"/>
      <c r="P102" s="187"/>
      <c r="Q102" s="102"/>
      <c r="R102" s="9"/>
      <c r="S102" s="2"/>
      <c r="T102" s="7"/>
      <c r="U102" s="186"/>
      <c r="V102" s="7"/>
      <c r="W102" s="7"/>
      <c r="X102" s="186"/>
      <c r="Y102" s="8"/>
      <c r="Z102" s="63"/>
      <c r="AA102" s="64">
        <f>IF(Z100="","",CONCATENATE(IF(VLOOKUP(R100,NP,23,FALSE)="","",IF(VLOOKUP(R100,NP,12,FALSE)=1,VLOOKUP(R100,NP,23,FALSE),-VLOOKUP(R100,NP,23,FALSE))),IF(VLOOKUP(R100,NP,24,FALSE)="","",CONCATENATE(" / ",IF(VLOOKUP(R100,NP,12,FALSE)=1,VLOOKUP(R100,NP,24,FALSE),-VLOOKUP(R100,NP,24,FALSE)))),IF(VLOOKUP(R100,NP,25,FALSE)="","",CONCATENATE(" / ",IF(VLOOKUP(R100,NP,12,FALSE)=1,VLOOKUP(R100,NP,25,FALSE),-VLOOKUP(R100,NP,25,FALSE)))),IF(VLOOKUP(R100,NP,26,FALSE)="","",CONCATENATE(" / ",IF(VLOOKUP(R100,NP,12,FALSE)=1,VLOOKUP(R100,NP,26,FALSE),-VLOOKUP(R100,NP,26,FALSE)))),IF(VLOOKUP(R100,NP,27,FALSE)="","",CONCATENATE(" / ",IF(VLOOKUP(R100,NP,12,FALSE)=1,VLOOKUP(R100,NP,27,FALSE),-VLOOKUP(R100,NP,27,FALSE)))),IF(VLOOKUP(R100,NP,28)="","",CONCATENATE(" / ",IF(VLOOKUP(R100,NP,12)=1,VLOOKUP(R100,NP,28),-VLOOKUP(R100,NP,28)))),IF(VLOOKUP(R100,NP,29)="","",CONCATENATE(" / ",IF(VLOOKUP(R100,NP,12)=1,VLOOKUP(R100,NP,29),-VLOOKUP(R100,NP,29))))))</f>
      </c>
      <c r="AB102" s="64"/>
      <c r="AC102" s="185"/>
      <c r="AD102" s="64"/>
      <c r="AE102" s="64"/>
      <c r="AF102" s="185"/>
      <c r="AG102" s="121"/>
      <c r="AH102" s="62"/>
      <c r="AP102" s="75"/>
      <c r="AR102" s="75"/>
      <c r="AS102" s="75"/>
    </row>
    <row r="103" spans="1:45" ht="12" customHeight="1">
      <c r="A103" s="136"/>
      <c r="C103" s="80"/>
      <c r="D103" s="75"/>
      <c r="E103" s="130"/>
      <c r="F103" s="75"/>
      <c r="G103" s="75"/>
      <c r="H103" s="130"/>
      <c r="I103" s="130"/>
      <c r="J103" s="137">
        <v>18</v>
      </c>
      <c r="K103" s="56" t="s">
        <v>55</v>
      </c>
      <c r="L103" s="56"/>
      <c r="M103" s="171">
        <f>IF(VLOOKUP(J103,NP,32,FALSE)="","",IF(VLOOKUP(J103,NP,32,FALSE)=0,"",VLOOKUP(J103,NP,32,FALSE)))</f>
      </c>
      <c r="N103" s="57">
        <f>IF(VLOOKUP(J103,NP,33,FALSE)="","",IF(VLOOKUP(J103,NP,34,FALSE)=2,"",VLOOKUP(J103,NP,34,FALSE)))</f>
      </c>
      <c r="O103" s="57"/>
      <c r="P103" s="182" t="str">
        <f>IF(VLOOKUP(J103,NP,33,FALSE)="","",IF(VLOOKUP(J103,NP,33,FALSE)=0,"",VLOOKUP(J103,NP,33,FALSE)))</f>
        <v> </v>
      </c>
      <c r="Q103" s="58"/>
      <c r="R103" s="59">
        <f>IF(VLOOKUP(R100,NP,14,FALSE)=0,"",VLOOKUP(R100,NP,14,FALSE))</f>
        <v>907</v>
      </c>
      <c r="S103" s="50" t="str">
        <f>IF(R103="","",CONCATENATE(VLOOKUP(R100,NP,15,FALSE),"  ",VLOOKUP(R100,NP,16,FALSE)))</f>
        <v>MORIN  Oscar</v>
      </c>
      <c r="T103" s="50"/>
      <c r="U103" s="164"/>
      <c r="V103" s="50"/>
      <c r="W103" s="50"/>
      <c r="X103" s="164"/>
      <c r="Y103" s="50"/>
      <c r="Z103" s="62"/>
      <c r="AG103" s="33"/>
      <c r="AH103" s="62"/>
      <c r="AP103" s="75"/>
      <c r="AR103" s="75"/>
      <c r="AS103" s="75"/>
    </row>
    <row r="104" spans="1:45" ht="12" customHeight="1">
      <c r="A104" s="136"/>
      <c r="C104" s="80"/>
      <c r="D104" s="75"/>
      <c r="E104" s="130"/>
      <c r="F104" s="75"/>
      <c r="G104" s="75"/>
      <c r="H104" s="130"/>
      <c r="I104" s="130"/>
      <c r="J104" s="52"/>
      <c r="K104" s="52"/>
      <c r="L104" s="52"/>
      <c r="M104" s="188"/>
      <c r="N104" s="52"/>
      <c r="O104" s="52"/>
      <c r="P104" s="188"/>
      <c r="Q104" s="73"/>
      <c r="R104" s="54">
        <v>12</v>
      </c>
      <c r="S104" s="65" t="str">
        <f>IF(R103="","",CONCATENATE(VLOOKUP(R100,NP,18,FALSE)," pts - ",VLOOKUP(R100,NP,21,FALSE)))</f>
        <v>584 pts - USO MONDEVILLE</v>
      </c>
      <c r="T104" s="65"/>
      <c r="U104" s="187"/>
      <c r="V104" s="65"/>
      <c r="W104" s="65"/>
      <c r="X104" s="187"/>
      <c r="Y104" s="65"/>
      <c r="Z104" s="33"/>
      <c r="AG104" s="33"/>
      <c r="AH104" s="62"/>
      <c r="AP104" s="75"/>
      <c r="AR104" s="75"/>
      <c r="AS104" s="75"/>
    </row>
    <row r="105" spans="1:45" ht="12" customHeight="1">
      <c r="A105" s="136"/>
      <c r="C105" s="98"/>
      <c r="D105" s="99"/>
      <c r="E105" s="167"/>
      <c r="F105" s="99"/>
      <c r="G105" s="99"/>
      <c r="H105" s="183"/>
      <c r="I105" s="40">
        <v>13</v>
      </c>
      <c r="J105" s="49">
        <f>IF(AND(VLOOKUP(B24,NP,12,FALSE)=0,VLOOKUP(B24,NP,22,FALSE)=0),"",IF(VLOOKUP(B24,NP,12,FALSE)=0,VLOOKUP(B24,NP,4,FALSE),IF(VLOOKUP(B24,NP,22,FALSE)=0,VLOOKUP(B24,NP,14,FALSE),"")))</f>
        <v>0</v>
      </c>
      <c r="K105" s="50" t="str">
        <f>IF(J105="","",IF(VLOOKUP(B24,NP,12,FALSE)=0,CONCATENATE(VLOOKUP(B24,NP,5,FALSE),"  ",VLOOKUP(B24,NP,6,FALSE)),IF(VLOOKUP(B24,NP,22,FALSE)=0,CONCATENATE(VLOOKUP(B24,NP,15,FALSE),"  ",VLOOKUP(B24,NP,16,FALSE)),"")))</f>
        <v>Absent  </v>
      </c>
      <c r="L105" s="50"/>
      <c r="M105" s="164"/>
      <c r="N105" s="50"/>
      <c r="O105" s="50"/>
      <c r="P105" s="164"/>
      <c r="Q105" s="50"/>
      <c r="R105" s="63"/>
      <c r="S105" s="64">
        <f>IF(R103="","",CONCATENATE(IF(VLOOKUP(J103,NP,23,FALSE)="","",IF(VLOOKUP(J103,NP,12,FALSE)=1,VLOOKUP(J103,NP,23,FALSE),-VLOOKUP(J103,NP,23,FALSE))),IF(VLOOKUP(J103,NP,24,FALSE)="","",CONCATENATE(" / ",IF(VLOOKUP(J103,NP,12,FALSE)=1,VLOOKUP(J103,NP,24,FALSE),-VLOOKUP(J103,NP,24,FALSE)))),IF(VLOOKUP(J103,NP,25,FALSE)="","",CONCATENATE(" / ",IF(VLOOKUP(J103,NP,12,FALSE)=1,VLOOKUP(J103,NP,25,FALSE),-VLOOKUP(J103,NP,25,FALSE)))),IF(VLOOKUP(J103,NP,26,FALSE)="","",CONCATENATE(" / ",IF(VLOOKUP(J103,NP,12,FALSE)=1,VLOOKUP(J103,NP,26,FALSE),-VLOOKUP(J103,NP,26,FALSE)))),IF(VLOOKUP(J103,NP,27,FALSE)="","",CONCATENATE(" / ",IF(VLOOKUP(J103,NP,12,FALSE)=1,VLOOKUP(J103,NP,27,FALSE),-VLOOKUP(J103,NP,27,FALSE)))),IF(VLOOKUP(J103,NP,28)="","",CONCATENATE(" / ",IF(VLOOKUP(J103,NP,12)=1,VLOOKUP(J103,NP,28),-VLOOKUP(J103,NP,28)))),IF(VLOOKUP(J103,NP,29)="","",CONCATENATE(" / ",IF(VLOOKUP(J103,NP,12)=1,VLOOKUP(J103,NP,29),-VLOOKUP(J103,NP,29))))))</f>
      </c>
      <c r="T105" s="64"/>
      <c r="U105" s="185"/>
      <c r="V105" s="64"/>
      <c r="W105" s="64"/>
      <c r="X105" s="185"/>
      <c r="Y105" s="64"/>
      <c r="Z105" s="33"/>
      <c r="AG105" s="33"/>
      <c r="AH105" s="62"/>
      <c r="AP105" s="75"/>
      <c r="AR105" s="75"/>
      <c r="AS105" s="75"/>
    </row>
    <row r="106" spans="1:45" ht="12" customHeight="1">
      <c r="A106" s="136"/>
      <c r="C106" s="80"/>
      <c r="J106" s="73"/>
      <c r="K106" s="65" t="str">
        <f>IF(J105="","",IF(VLOOKUP(B24,NP,12,FALSE)=0,CONCATENATE(VLOOKUP(B24,NP,8,FALSE)," pts - ",VLOOKUP(B24,NP,11,FALSE)),IF(VLOOKUP(B24,NP,22,FALSE)=0,CONCATENATE(VLOOKUP(B24,NP,18,FALSE)," pts - ",VLOOKUP(B24,NP,21,FALSE)),"")))</f>
        <v>0 pts - Inc</v>
      </c>
      <c r="L106" s="65"/>
      <c r="M106" s="187"/>
      <c r="N106" s="65"/>
      <c r="O106" s="65"/>
      <c r="P106" s="187"/>
      <c r="Q106" s="65"/>
      <c r="R106" s="70"/>
      <c r="S106" s="52"/>
      <c r="T106" s="52"/>
      <c r="U106" s="188"/>
      <c r="V106" s="52"/>
      <c r="W106" s="52"/>
      <c r="X106" s="188"/>
      <c r="Y106" s="52"/>
      <c r="Z106" s="67">
        <v>27</v>
      </c>
      <c r="AA106" s="56" t="s">
        <v>55</v>
      </c>
      <c r="AB106" s="56"/>
      <c r="AC106" s="171">
        <f>IF(VLOOKUP(Z106,NP,32,FALSE)="","",IF(VLOOKUP(Z106,NP,32,FALSE)=0,"",VLOOKUP(Z106,NP,32,FALSE)))</f>
        <v>5</v>
      </c>
      <c r="AD106" s="57">
        <f>IF(VLOOKUP(Z106,NP,33,FALSE)="","",IF(VLOOKUP(Z106,NP,34,FALSE)=2,"",VLOOKUP(Z106,NP,34,FALSE)))</f>
        <v>43114</v>
      </c>
      <c r="AE106" s="57"/>
      <c r="AF106" s="182">
        <f>IF(VLOOKUP(Z106,NP,33,FALSE)="","",IF(VLOOKUP(Z106,NP,33,FALSE)=0,"",VLOOKUP(Z106,NP,33,FALSE)))</f>
        <v>0.6875</v>
      </c>
      <c r="AG106" s="58"/>
      <c r="AH106" s="59">
        <f>IF(VLOOKUP(Z106,NP,12,FALSE)=1,VLOOKUP(Z106,NP,4,FALSE),IF(VLOOKUP(Z106,NP,22,FALSE)=1,VLOOKUP(Z106,NP,14,FALSE),""))</f>
        <v>910</v>
      </c>
      <c r="AI106" s="50" t="str">
        <f>IF(AH106="","",IF(VLOOKUP(Z106,NP,12,FALSE)=1,CONCATENATE(VLOOKUP(Z106,NP,5,FALSE),"  ",VLOOKUP(Z106,NP,6,FALSE)),IF(VLOOKUP(Z106,NP,22,FALSE)=1,CONCATENATE(VLOOKUP(Z106,NP,15,FALSE),"  ",VLOOKUP(Z106,NP,16,FALSE)),"")))</f>
        <v>LEQUERTIER  Leo</v>
      </c>
      <c r="AJ106" s="50"/>
      <c r="AK106" s="50"/>
      <c r="AL106" s="50"/>
      <c r="AM106" s="50"/>
      <c r="AN106" s="50"/>
      <c r="AO106" s="50"/>
      <c r="AP106" s="76" t="s">
        <v>14</v>
      </c>
      <c r="AR106" s="75"/>
      <c r="AS106" s="75"/>
    </row>
    <row r="107" spans="1:45" ht="12" customHeight="1">
      <c r="A107" s="136"/>
      <c r="C107" s="98"/>
      <c r="D107" s="99"/>
      <c r="E107" s="167"/>
      <c r="F107" s="99"/>
      <c r="G107" s="99"/>
      <c r="H107" s="183"/>
      <c r="I107" s="40">
        <v>14</v>
      </c>
      <c r="J107" s="49">
        <f>IF(AND(VLOOKUP(B30,NP,12,FALSE)=0,VLOOKUP(B30,NP,22,FALSE)=0),"",IF(VLOOKUP(B30,NP,12,FALSE)=0,VLOOKUP(B30,NP,4,FALSE),IF(VLOOKUP(B30,NP,22,FALSE)=0,VLOOKUP(B30,NP,14,FALSE),"")))</f>
        <v>0</v>
      </c>
      <c r="K107" s="50" t="str">
        <f>IF(J107="","",IF(VLOOKUP(B30,NP,12,FALSE)=0,CONCATENATE(VLOOKUP(B30,NP,5,FALSE),"  ",VLOOKUP(B30,NP,6,FALSE)),IF(VLOOKUP(B30,NP,22,FALSE)=0,CONCATENATE(VLOOKUP(B30,NP,15,FALSE),"  ",VLOOKUP(B30,NP,16,FALSE)),"")))</f>
        <v>Absent  </v>
      </c>
      <c r="L107" s="50"/>
      <c r="M107" s="164"/>
      <c r="N107" s="50"/>
      <c r="O107" s="50"/>
      <c r="P107" s="164"/>
      <c r="Q107" s="50"/>
      <c r="R107" s="70"/>
      <c r="S107" s="52"/>
      <c r="T107" s="52"/>
      <c r="U107" s="188"/>
      <c r="V107" s="52"/>
      <c r="W107" s="52"/>
      <c r="X107" s="188"/>
      <c r="Y107" s="52"/>
      <c r="AG107" s="33"/>
      <c r="AH107" s="61"/>
      <c r="AI107" s="64" t="str">
        <f>IF(AH106="","",IF(VLOOKUP(Z106,NP,12,FALSE)=1,CONCATENATE(VLOOKUP(Z106,NP,8,FALSE)," pts - ",VLOOKUP(Z106,NP,11,FALSE)),IF(VLOOKUP(Z106,NP,22,FALSE)=1,CONCATENATE(VLOOKUP(Z106,NP,18,FALSE)," pts - ",VLOOKUP(Z106,NP,21,FALSE)),"")))</f>
        <v>538 pts - ST PAIR BRICQUE</v>
      </c>
      <c r="AJ107" s="64"/>
      <c r="AK107" s="64"/>
      <c r="AL107" s="64"/>
      <c r="AM107" s="64"/>
      <c r="AN107" s="64"/>
      <c r="AO107" s="64"/>
      <c r="AP107" s="75"/>
      <c r="AR107" s="75"/>
      <c r="AS107" s="75"/>
    </row>
    <row r="108" spans="1:45" ht="12" customHeight="1">
      <c r="A108" s="136"/>
      <c r="C108" s="80"/>
      <c r="I108" s="130"/>
      <c r="J108" s="73"/>
      <c r="K108" s="65" t="str">
        <f>IF(J107="","",IF(VLOOKUP(B30,NP,12,FALSE)=0,CONCATENATE(VLOOKUP(B30,NP,8,FALSE)," pts - ",VLOOKUP(B30,NP,11,FALSE)),IF(VLOOKUP(B30,NP,22,FALSE)=0,CONCATENATE(VLOOKUP(B30,NP,18,FALSE)," pts - ",VLOOKUP(B30,NP,21,FALSE)),"")))</f>
        <v>0 pts - Inc</v>
      </c>
      <c r="L108" s="65"/>
      <c r="M108" s="187"/>
      <c r="N108" s="65"/>
      <c r="O108" s="65"/>
      <c r="P108" s="187"/>
      <c r="Q108" s="102"/>
      <c r="R108" s="54">
        <v>11</v>
      </c>
      <c r="S108" s="2"/>
      <c r="T108" s="7"/>
      <c r="U108" s="186"/>
      <c r="V108" s="7"/>
      <c r="W108" s="7"/>
      <c r="X108" s="186"/>
      <c r="Y108" s="8"/>
      <c r="AG108" s="33"/>
      <c r="AH108" s="63"/>
      <c r="AI108" s="64">
        <f>IF(AH106="","",CONCATENATE(IF(VLOOKUP(Z106,NP,23,FALSE)="","",IF(VLOOKUP(Z106,NP,12,FALSE)=1,VLOOKUP(Z106,NP,23,FALSE),-VLOOKUP(Z106,NP,23,FALSE))),IF(VLOOKUP(Z106,NP,24,FALSE)="","",CONCATENATE(" / ",IF(VLOOKUP(Z106,NP,12,FALSE)=1,VLOOKUP(Z106,NP,24,FALSE),-VLOOKUP(Z106,NP,24,FALSE)))),IF(VLOOKUP(Z106,NP,25,FALSE)="","",CONCATENATE(" / ",IF(VLOOKUP(Z106,NP,12,FALSE)=1,VLOOKUP(Z106,NP,25,FALSE),-VLOOKUP(Z106,NP,25,FALSE)))),IF(VLOOKUP(Z106,NP,26,FALSE)="","",CONCATENATE(" / ",IF(VLOOKUP(Z106,NP,12,FALSE)=1,VLOOKUP(Z106,NP,26,FALSE),-VLOOKUP(Z106,NP,26,FALSE)))),IF(VLOOKUP(Z106,NP,27,FALSE)="","",CONCATENATE(" / ",IF(VLOOKUP(Z106,NP,12,FALSE)=1,VLOOKUP(Z106,NP,27,FALSE),-VLOOKUP(Z106,NP,27,FALSE)))),IF(VLOOKUP(Z106,NP,28)="","",CONCATENATE(" / ",IF(VLOOKUP(Z106,NP,12)=1,VLOOKUP(Z106,NP,28),-VLOOKUP(Z106,NP,28)))),IF(VLOOKUP(Z106,NP,29)="","",CONCATENATE(" / ",IF(VLOOKUP(Z106,NP,12)=1,VLOOKUP(Z106,NP,29),-VLOOKUP(Z106,NP,29))))))</f>
      </c>
      <c r="AJ108" s="64"/>
      <c r="AK108" s="64"/>
      <c r="AL108" s="64"/>
      <c r="AM108" s="64"/>
      <c r="AN108" s="64"/>
      <c r="AO108" s="64"/>
      <c r="AP108" s="75"/>
      <c r="AR108" s="75"/>
      <c r="AS108" s="75"/>
    </row>
    <row r="109" spans="1:45" ht="12" customHeight="1">
      <c r="A109" s="136"/>
      <c r="C109" s="80"/>
      <c r="D109" s="75"/>
      <c r="E109" s="130"/>
      <c r="F109" s="75"/>
      <c r="G109" s="75"/>
      <c r="H109" s="130"/>
      <c r="I109" s="130"/>
      <c r="J109" s="137">
        <v>19</v>
      </c>
      <c r="K109" s="56" t="s">
        <v>55</v>
      </c>
      <c r="L109" s="56"/>
      <c r="M109" s="171">
        <f>IF(VLOOKUP(J109,NP,32,FALSE)="","",IF(VLOOKUP(J109,NP,32,FALSE)=0,"",VLOOKUP(J109,NP,32,FALSE)))</f>
      </c>
      <c r="N109" s="57">
        <f>IF(VLOOKUP(J109,NP,33,FALSE)="","",IF(VLOOKUP(J109,NP,34,FALSE)=2,"",VLOOKUP(J109,NP,34,FALSE)))</f>
      </c>
      <c r="O109" s="57"/>
      <c r="P109" s="182" t="str">
        <f>IF(VLOOKUP(J109,NP,33,FALSE)="","",IF(VLOOKUP(J109,NP,33,FALSE)=0,"",VLOOKUP(J109,NP,33,FALSE)))</f>
        <v> </v>
      </c>
      <c r="Q109" s="58"/>
      <c r="R109" s="59">
        <f>IF(VLOOKUP(R112,NP,4,FALSE)=0,"",VLOOKUP(R112,NP,4,FALSE))</f>
        <v>913</v>
      </c>
      <c r="S109" s="50" t="str">
        <f>IF(R109="","",CONCATENATE(VLOOKUP(R112,NP,5,FALSE),"  ",VLOOKUP(R112,NP,6,FALSE)))</f>
        <v>LEBRUMENT  Pacome</v>
      </c>
      <c r="T109" s="50"/>
      <c r="U109" s="164"/>
      <c r="V109" s="50"/>
      <c r="W109" s="50"/>
      <c r="X109" s="164"/>
      <c r="Y109" s="50"/>
      <c r="AG109" s="33"/>
      <c r="AH109" s="62"/>
      <c r="AO109" s="33"/>
      <c r="AP109" s="75"/>
      <c r="AR109" s="75"/>
      <c r="AS109" s="75"/>
    </row>
    <row r="110" spans="1:45" ht="12" customHeight="1">
      <c r="A110" s="136"/>
      <c r="C110" s="80"/>
      <c r="D110" s="75"/>
      <c r="E110" s="130"/>
      <c r="F110" s="75"/>
      <c r="G110" s="75"/>
      <c r="H110" s="130"/>
      <c r="I110" s="130"/>
      <c r="J110" s="52"/>
      <c r="K110" s="52"/>
      <c r="L110" s="52"/>
      <c r="M110" s="188"/>
      <c r="N110" s="52"/>
      <c r="O110" s="52"/>
      <c r="P110" s="188"/>
      <c r="Q110" s="73"/>
      <c r="R110" s="61"/>
      <c r="S110" s="65" t="str">
        <f>IF(R109="","",CONCATENATE(VLOOKUP(R112,NP,8,FALSE)," pts - ",VLOOKUP(R112,NP,11,FALSE)))</f>
        <v>512 pts - SPO ROUEN</v>
      </c>
      <c r="T110" s="65"/>
      <c r="U110" s="187"/>
      <c r="V110" s="65"/>
      <c r="W110" s="65"/>
      <c r="X110" s="187"/>
      <c r="Y110" s="102"/>
      <c r="Z110" s="62"/>
      <c r="AG110" s="33"/>
      <c r="AH110" s="62"/>
      <c r="AO110" s="33"/>
      <c r="AP110" s="75"/>
      <c r="AR110" s="75"/>
      <c r="AS110" s="75"/>
    </row>
    <row r="111" spans="1:45" ht="12" customHeight="1">
      <c r="A111" s="136"/>
      <c r="C111" s="98"/>
      <c r="D111" s="99"/>
      <c r="E111" s="167"/>
      <c r="F111" s="99"/>
      <c r="G111" s="99"/>
      <c r="H111" s="183"/>
      <c r="I111" s="40">
        <v>11</v>
      </c>
      <c r="J111" s="49">
        <f>IF(AND(VLOOKUP(B36,NP,12,FALSE)=0,VLOOKUP(B36,NP,22,FALSE)=0),"",IF(VLOOKUP(B36,NP,12,FALSE)=0,VLOOKUP(B36,NP,4,FALSE),IF(VLOOKUP(B36,NP,22,FALSE)=0,VLOOKUP(B36,NP,14,FALSE),"")))</f>
        <v>913</v>
      </c>
      <c r="K111" s="50" t="str">
        <f>IF(J111="","",IF(VLOOKUP(B36,NP,12,FALSE)=0,CONCATENATE(VLOOKUP(B36,NP,5,FALSE),"  ",VLOOKUP(B36,NP,6,FALSE)),IF(VLOOKUP(B36,NP,22,FALSE)=0,CONCATENATE(VLOOKUP(B36,NP,15,FALSE),"  ",VLOOKUP(B36,NP,16,FALSE)),"")))</f>
        <v>LEBRUMENT  Pacome</v>
      </c>
      <c r="L111" s="50"/>
      <c r="M111" s="164"/>
      <c r="N111" s="50"/>
      <c r="O111" s="50"/>
      <c r="P111" s="164"/>
      <c r="Q111" s="50"/>
      <c r="R111" s="63"/>
      <c r="S111" s="64">
        <f>IF(R109="","",CONCATENATE(IF(VLOOKUP(J109,NP,23,FALSE)="","",IF(VLOOKUP(J109,NP,12,FALSE)=1,VLOOKUP(J109,NP,23,FALSE),-VLOOKUP(J109,NP,23,FALSE))),IF(VLOOKUP(J109,NP,24,FALSE)="","",CONCATENATE(" / ",IF(VLOOKUP(J109,NP,12,FALSE)=1,VLOOKUP(J109,NP,24,FALSE),-VLOOKUP(J109,NP,24,FALSE)))),IF(VLOOKUP(J109,NP,25,FALSE)="","",CONCATENATE(" / ",IF(VLOOKUP(J109,NP,12,FALSE)=1,VLOOKUP(J109,NP,25,FALSE),-VLOOKUP(J109,NP,25,FALSE)))),IF(VLOOKUP(J109,NP,26,FALSE)="","",CONCATENATE(" / ",IF(VLOOKUP(J109,NP,12,FALSE)=1,VLOOKUP(J109,NP,26,FALSE),-VLOOKUP(J109,NP,26,FALSE)))),IF(VLOOKUP(J109,NP,27,FALSE)="","",CONCATENATE(" / ",IF(VLOOKUP(J109,NP,12,FALSE)=1,VLOOKUP(J109,NP,27,FALSE),-VLOOKUP(J109,NP,27,FALSE)))),IF(VLOOKUP(J109,NP,28)="","",CONCATENATE(" / ",IF(VLOOKUP(J109,NP,12)=1,VLOOKUP(J109,NP,28),-VLOOKUP(J109,NP,28)))),IF(VLOOKUP(J109,NP,29)="","",CONCATENATE(" / ",IF(VLOOKUP(J109,NP,12)=1,VLOOKUP(J109,NP,29),-VLOOKUP(J109,NP,29))))))</f>
      </c>
      <c r="T111" s="64"/>
      <c r="U111" s="185"/>
      <c r="V111" s="64"/>
      <c r="W111" s="64"/>
      <c r="X111" s="185"/>
      <c r="Y111" s="121"/>
      <c r="Z111" s="62"/>
      <c r="AA111" s="68"/>
      <c r="AB111" s="68"/>
      <c r="AC111" s="196"/>
      <c r="AD111" s="68"/>
      <c r="AE111" s="68"/>
      <c r="AF111" s="196"/>
      <c r="AG111" s="33"/>
      <c r="AH111" s="62"/>
      <c r="AO111" s="33"/>
      <c r="AP111" s="75"/>
      <c r="AR111" s="75"/>
      <c r="AS111" s="75"/>
    </row>
    <row r="112" spans="1:45" ht="12" customHeight="1">
      <c r="A112" s="136"/>
      <c r="C112" s="80"/>
      <c r="J112" s="73"/>
      <c r="K112" s="65" t="str">
        <f>IF(J111="","",IF(VLOOKUP(B36,NP,12,FALSE)=0,CONCATENATE(VLOOKUP(B36,NP,8,FALSE)," pts - ",VLOOKUP(B36,NP,11,FALSE)),IF(VLOOKUP(B36,NP,22,FALSE)=0,CONCATENATE(VLOOKUP(B36,NP,18,FALSE)," pts - ",VLOOKUP(B36,NP,21,FALSE)),"")))</f>
        <v>512 pts - SPO ROUEN</v>
      </c>
      <c r="L112" s="65"/>
      <c r="M112" s="187"/>
      <c r="N112" s="65"/>
      <c r="O112" s="65"/>
      <c r="P112" s="187"/>
      <c r="Q112" s="65"/>
      <c r="R112" s="27">
        <v>22</v>
      </c>
      <c r="S112" s="56" t="s">
        <v>55</v>
      </c>
      <c r="T112" s="56"/>
      <c r="U112" s="171">
        <f>IF(VLOOKUP(R112,NP,32,FALSE)="","",IF(VLOOKUP(R112,NP,32,FALSE)=0,"",VLOOKUP(R112,NP,32,FALSE)))</f>
        <v>6</v>
      </c>
      <c r="V112" s="57">
        <f>IF(VLOOKUP(R112,NP,33,FALSE)="","",IF(VLOOKUP(R112,NP,34,FALSE)=2,"",VLOOKUP(R112,NP,34,FALSE)))</f>
        <v>43114</v>
      </c>
      <c r="W112" s="57"/>
      <c r="X112" s="182">
        <f>IF(VLOOKUP(R112,NP,33,FALSE)="","",IF(VLOOKUP(R112,NP,33,FALSE)=0,"",VLOOKUP(R112,NP,33,FALSE)))</f>
        <v>0.6458333333333334</v>
      </c>
      <c r="Y112" s="58"/>
      <c r="Z112" s="59">
        <f>IF(VLOOKUP(Z106,NP,14,FALSE)=0,"",VLOOKUP(Z106,NP,14,FALSE))</f>
        <v>910</v>
      </c>
      <c r="AA112" s="50" t="str">
        <f>IF(Z112="","",CONCATENATE(VLOOKUP(Z106,NP,15,FALSE),"  ",VLOOKUP(Z106,NP,16,FALSE)))</f>
        <v>LEQUERTIER  Leo</v>
      </c>
      <c r="AB112" s="50"/>
      <c r="AC112" s="164"/>
      <c r="AD112" s="50"/>
      <c r="AE112" s="50"/>
      <c r="AF112" s="164"/>
      <c r="AG112" s="50"/>
      <c r="AH112" s="62"/>
      <c r="AO112" s="33"/>
      <c r="AP112" s="75"/>
      <c r="AR112" s="75"/>
      <c r="AS112" s="75"/>
    </row>
    <row r="113" spans="1:45" ht="12" customHeight="1">
      <c r="A113" s="136"/>
      <c r="C113" s="98"/>
      <c r="D113" s="99"/>
      <c r="E113" s="167"/>
      <c r="F113" s="99"/>
      <c r="G113" s="99"/>
      <c r="H113" s="183"/>
      <c r="I113" s="40">
        <v>10</v>
      </c>
      <c r="J113" s="49">
        <f>IF(AND(VLOOKUP(B42,NP,12,FALSE)=0,VLOOKUP(B42,NP,22,FALSE)=0),"",IF(VLOOKUP(B42,NP,12,FALSE)=0,VLOOKUP(B42,NP,4,FALSE),IF(VLOOKUP(B42,NP,22,FALSE)=0,VLOOKUP(B42,NP,14,FALSE),"")))</f>
        <v>910</v>
      </c>
      <c r="K113" s="50" t="str">
        <f>IF(J113="","",IF(VLOOKUP(B42,NP,12,FALSE)=0,CONCATENATE(VLOOKUP(B42,NP,5,FALSE),"  ",VLOOKUP(B42,NP,6,FALSE)),IF(VLOOKUP(B42,NP,22,FALSE)=0,CONCATENATE(VLOOKUP(B42,NP,15,FALSE),"  ",VLOOKUP(B42,NP,16,FALSE)),"")))</f>
        <v>LEQUERTIER  Leo</v>
      </c>
      <c r="L113" s="50"/>
      <c r="M113" s="164"/>
      <c r="N113" s="50"/>
      <c r="O113" s="50"/>
      <c r="P113" s="164"/>
      <c r="Q113" s="50"/>
      <c r="R113" s="6"/>
      <c r="S113" s="7"/>
      <c r="T113" s="7"/>
      <c r="U113" s="186"/>
      <c r="V113" s="7"/>
      <c r="W113" s="7"/>
      <c r="X113" s="186"/>
      <c r="Y113" s="8"/>
      <c r="Z113" s="54">
        <v>10</v>
      </c>
      <c r="AA113" s="65" t="str">
        <f>IF(Z112="","",CONCATENATE(VLOOKUP(Z106,NP,18,FALSE)," pts - ",VLOOKUP(Z106,NP,21,FALSE)))</f>
        <v>538 pts - ST PAIR BRICQUE</v>
      </c>
      <c r="AB113" s="65"/>
      <c r="AC113" s="187"/>
      <c r="AD113" s="65"/>
      <c r="AE113" s="65"/>
      <c r="AF113" s="187"/>
      <c r="AG113" s="65"/>
      <c r="AH113" s="70"/>
      <c r="AI113" s="52"/>
      <c r="AJ113" s="52"/>
      <c r="AK113" s="52"/>
      <c r="AL113" s="52"/>
      <c r="AM113" s="52"/>
      <c r="AN113" s="52"/>
      <c r="AO113" s="71"/>
      <c r="AP113" s="75"/>
      <c r="AR113" s="75"/>
      <c r="AS113" s="75"/>
    </row>
    <row r="114" spans="1:45" ht="12" customHeight="1">
      <c r="A114" s="136"/>
      <c r="C114" s="80"/>
      <c r="I114" s="130"/>
      <c r="J114" s="73"/>
      <c r="K114" s="65" t="str">
        <f>IF(J113="","",IF(VLOOKUP(B42,NP,12,FALSE)=0,CONCATENATE(VLOOKUP(B42,NP,8,FALSE)," pts - ",VLOOKUP(B42,NP,11,FALSE)),IF(VLOOKUP(B42,NP,22,FALSE)=0,CONCATENATE(VLOOKUP(B42,NP,18,FALSE)," pts - ",VLOOKUP(B42,NP,21,FALSE)),"")))</f>
        <v>538 pts - ST PAIR BRICQUE</v>
      </c>
      <c r="L114" s="65"/>
      <c r="M114" s="187"/>
      <c r="N114" s="65"/>
      <c r="O114" s="65"/>
      <c r="P114" s="187"/>
      <c r="Q114" s="102"/>
      <c r="R114" s="9"/>
      <c r="S114" s="2"/>
      <c r="T114" s="7"/>
      <c r="U114" s="186"/>
      <c r="V114" s="7"/>
      <c r="W114" s="7"/>
      <c r="X114" s="186"/>
      <c r="Y114" s="8"/>
      <c r="Z114" s="63"/>
      <c r="AA114" s="64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</c>
      <c r="AB114" s="64"/>
      <c r="AC114" s="185"/>
      <c r="AD114" s="64"/>
      <c r="AE114" s="64"/>
      <c r="AF114" s="185"/>
      <c r="AG114" s="64"/>
      <c r="AP114" s="75"/>
      <c r="AR114" s="75"/>
      <c r="AS114" s="75"/>
    </row>
    <row r="115" spans="1:45" ht="12" customHeight="1">
      <c r="A115" s="136"/>
      <c r="C115" s="80"/>
      <c r="D115" s="75"/>
      <c r="E115" s="130"/>
      <c r="F115" s="75"/>
      <c r="G115" s="75"/>
      <c r="H115" s="130"/>
      <c r="I115" s="130"/>
      <c r="J115" s="137">
        <v>20</v>
      </c>
      <c r="K115" s="56" t="s">
        <v>55</v>
      </c>
      <c r="L115" s="56"/>
      <c r="M115" s="171">
        <f>IF(VLOOKUP(J115,NP,32,FALSE)="","",IF(VLOOKUP(J115,NP,32,FALSE)=0,"",VLOOKUP(J115,NP,32,FALSE)))</f>
      </c>
      <c r="N115" s="57">
        <f>IF(VLOOKUP(J115,NP,33,FALSE)="","",IF(VLOOKUP(J115,NP,34,FALSE)=2,"",VLOOKUP(J115,NP,34,FALSE)))</f>
      </c>
      <c r="O115" s="57"/>
      <c r="P115" s="182" t="str">
        <f>IF(VLOOKUP(J115,NP,33,FALSE)="","",IF(VLOOKUP(J115,NP,33,FALSE)=0,"",VLOOKUP(J115,NP,33,FALSE)))</f>
        <v> </v>
      </c>
      <c r="Q115" s="58"/>
      <c r="R115" s="59">
        <f>IF(VLOOKUP(R112,NP,14,FALSE)=0,"",VLOOKUP(R112,NP,14,FALSE))</f>
        <v>910</v>
      </c>
      <c r="S115" s="50" t="str">
        <f>IF(R115="","",CONCATENATE(VLOOKUP(R112,NP,15,FALSE),"  ",VLOOKUP(R112,NP,16,FALSE)))</f>
        <v>LEQUERTIER  Leo</v>
      </c>
      <c r="T115" s="50"/>
      <c r="U115" s="164"/>
      <c r="V115" s="50"/>
      <c r="W115" s="50"/>
      <c r="X115" s="164"/>
      <c r="Y115" s="50"/>
      <c r="Z115" s="63"/>
      <c r="AA115" s="118"/>
      <c r="AB115" s="119"/>
      <c r="AC115" s="191"/>
      <c r="AD115" s="119"/>
      <c r="AE115" s="119"/>
      <c r="AF115" s="191"/>
      <c r="AG115" s="119"/>
      <c r="AH115" s="49">
        <f>IF(AND(VLOOKUP(Z106,NP,12,FALSE)=0,VLOOKUP(Z106,NP,22,FALSE)=0),"",IF(VLOOKUP(Z106,NP,12,FALSE)=0,VLOOKUP(Z106,NP,4,FALSE),IF(VLOOKUP(Z106,NP,22,FALSE)=0,VLOOKUP(Z106,NP,14,FALSE),"")))</f>
        <v>907</v>
      </c>
      <c r="AI115" s="50" t="str">
        <f>IF(AH115="","",IF(VLOOKUP(Z106,NP,12,FALSE)=0,CONCATENATE(VLOOKUP(Z106,NP,5,FALSE),"  ",VLOOKUP(Z106,NP,6,FALSE)),IF(VLOOKUP(Z106,NP,22,FALSE)=0,CONCATENATE(VLOOKUP(Z106,NP,15,FALSE),"  ",VLOOKUP(Z106,NP,16,FALSE)),"")))</f>
        <v>MORIN  Oscar</v>
      </c>
      <c r="AJ115" s="50"/>
      <c r="AK115" s="50"/>
      <c r="AL115" s="50"/>
      <c r="AM115" s="50"/>
      <c r="AN115" s="50"/>
      <c r="AO115" s="50"/>
      <c r="AP115" s="76" t="s">
        <v>15</v>
      </c>
      <c r="AR115" s="75"/>
      <c r="AS115" s="75"/>
    </row>
    <row r="116" spans="1:45" ht="12" customHeight="1">
      <c r="A116" s="136"/>
      <c r="C116" s="80"/>
      <c r="D116" s="75"/>
      <c r="E116" s="130"/>
      <c r="F116" s="75"/>
      <c r="G116" s="75"/>
      <c r="H116" s="130"/>
      <c r="I116" s="130"/>
      <c r="J116" s="52"/>
      <c r="K116" s="52"/>
      <c r="L116" s="52"/>
      <c r="M116" s="188"/>
      <c r="N116" s="52"/>
      <c r="O116" s="52"/>
      <c r="P116" s="188"/>
      <c r="Q116" s="73"/>
      <c r="R116" s="54">
        <v>10</v>
      </c>
      <c r="S116" s="65" t="str">
        <f>IF(R115="","",CONCATENATE(VLOOKUP(R112,NP,18,FALSE)," pts - ",VLOOKUP(R112,NP,21,FALSE)))</f>
        <v>538 pts - ST PAIR BRICQUE</v>
      </c>
      <c r="T116" s="65"/>
      <c r="U116" s="187"/>
      <c r="V116" s="65"/>
      <c r="W116" s="65"/>
      <c r="X116" s="187"/>
      <c r="Y116" s="65"/>
      <c r="Z116" s="70"/>
      <c r="AA116" s="52"/>
      <c r="AB116" s="52"/>
      <c r="AC116" s="188"/>
      <c r="AD116" s="52"/>
      <c r="AE116" s="52"/>
      <c r="AF116" s="188"/>
      <c r="AG116" s="52"/>
      <c r="AH116" s="73"/>
      <c r="AI116" s="64" t="str">
        <f>IF(AH115="","",IF(VLOOKUP(Z106,NP,12,FALSE)=0,CONCATENATE(VLOOKUP(Z106,NP,8,FALSE)," pts - ",VLOOKUP(Z106,NP,11,FALSE)),IF(VLOOKUP(Z106,NP,22,FALSE)=0,CONCATENATE(VLOOKUP(Z106,NP,18,FALSE)," pts - ",VLOOKUP(Z106,NP,21,FALSE)),"")))</f>
        <v>584 pts - USO MONDEVILLE</v>
      </c>
      <c r="AJ116" s="64"/>
      <c r="AK116" s="64"/>
      <c r="AL116" s="64"/>
      <c r="AM116" s="64"/>
      <c r="AN116" s="64"/>
      <c r="AO116" s="64"/>
      <c r="AP116" s="75"/>
      <c r="AR116" s="75"/>
      <c r="AS116" s="75"/>
    </row>
    <row r="117" spans="1:45" ht="12" customHeight="1">
      <c r="A117" s="136"/>
      <c r="C117" s="98"/>
      <c r="D117" s="99"/>
      <c r="E117" s="167"/>
      <c r="F117" s="99"/>
      <c r="G117" s="99"/>
      <c r="H117" s="183"/>
      <c r="I117" s="40">
        <v>15</v>
      </c>
      <c r="J117" s="49">
        <f>IF(AND(VLOOKUP(B48,NP,12,FALSE)=0,VLOOKUP(B48,NP,22,FALSE)=0),"",IF(VLOOKUP(B48,NP,12,FALSE)=0,VLOOKUP(B48,NP,4,FALSE),IF(VLOOKUP(B48,NP,22,FALSE)=0,VLOOKUP(B48,NP,14,FALSE),"")))</f>
        <v>0</v>
      </c>
      <c r="K117" s="50" t="str">
        <f>IF(J117="","",IF(VLOOKUP(B48,NP,12,FALSE)=0,CONCATENATE(VLOOKUP(B48,NP,5,FALSE),"  ",VLOOKUP(B48,NP,6,FALSE)),IF(VLOOKUP(B48,NP,22,FALSE)=0,CONCATENATE(VLOOKUP(B48,NP,15,FALSE),"  ",VLOOKUP(B48,NP,16,FALSE)),"")))</f>
        <v>Absent  </v>
      </c>
      <c r="L117" s="50"/>
      <c r="M117" s="164"/>
      <c r="N117" s="50"/>
      <c r="O117" s="50"/>
      <c r="P117" s="164"/>
      <c r="Q117" s="50"/>
      <c r="R117" s="63"/>
      <c r="S117" s="64">
        <f>IF(R115="","",CONCATENATE(IF(VLOOKUP(J115,NP,23,FALSE)="","",IF(VLOOKUP(J115,NP,12,FALSE)=1,VLOOKUP(J115,NP,23,FALSE),-VLOOKUP(J115,NP,23,FALSE))),IF(VLOOKUP(J115,NP,24,FALSE)="","",CONCATENATE(" / ",IF(VLOOKUP(J115,NP,12,FALSE)=1,VLOOKUP(J115,NP,24,FALSE),-VLOOKUP(J115,NP,24,FALSE)))),IF(VLOOKUP(J115,NP,25,FALSE)="","",CONCATENATE(" / ",IF(VLOOKUP(J115,NP,12,FALSE)=1,VLOOKUP(J115,NP,25,FALSE),-VLOOKUP(J115,NP,25,FALSE)))),IF(VLOOKUP(J115,NP,26,FALSE)="","",CONCATENATE(" / ",IF(VLOOKUP(J115,NP,12,FALSE)=1,VLOOKUP(J115,NP,26,FALSE),-VLOOKUP(J115,NP,26,FALSE)))),IF(VLOOKUP(J115,NP,27,FALSE)="","",CONCATENATE(" / ",IF(VLOOKUP(J115,NP,12,FALSE)=1,VLOOKUP(J115,NP,27,FALSE),-VLOOKUP(J115,NP,27,FALSE)))),IF(VLOOKUP(J115,NP,28)="","",CONCATENATE(" / ",IF(VLOOKUP(J115,NP,12)=1,VLOOKUP(J115,NP,28),-VLOOKUP(J115,NP,28)))),IF(VLOOKUP(J115,NP,29)="","",CONCATENATE(" / ",IF(VLOOKUP(J115,NP,12)=1,VLOOKUP(J115,NP,29),-VLOOKUP(J115,NP,29))))))</f>
      </c>
      <c r="T117" s="64"/>
      <c r="U117" s="185"/>
      <c r="V117" s="64"/>
      <c r="W117" s="64"/>
      <c r="X117" s="185"/>
      <c r="Y117" s="64"/>
      <c r="AH117" s="70"/>
      <c r="AI117" s="52"/>
      <c r="AJ117" s="52"/>
      <c r="AK117" s="52"/>
      <c r="AL117" s="52"/>
      <c r="AM117" s="52"/>
      <c r="AN117" s="52"/>
      <c r="AO117" s="73"/>
      <c r="AP117" s="75"/>
      <c r="AR117" s="75"/>
      <c r="AS117" s="75"/>
    </row>
    <row r="118" spans="1:45" ht="12" customHeight="1">
      <c r="A118" s="136"/>
      <c r="I118" s="130"/>
      <c r="J118" s="73"/>
      <c r="K118" s="65" t="str">
        <f>IF(J117="","",IF(VLOOKUP(B48,NP,12,FALSE)=0,CONCATENATE(VLOOKUP(B48,NP,8,FALSE)," pts - ",VLOOKUP(B48,NP,11,FALSE)),IF(VLOOKUP(B48,NP,22,FALSE)=0,CONCATENATE(VLOOKUP(B48,NP,18,FALSE)," pts - ",VLOOKUP(B48,NP,21,FALSE)),"")))</f>
        <v>0 pts - Inc</v>
      </c>
      <c r="L118" s="65"/>
      <c r="M118" s="187"/>
      <c r="N118" s="65"/>
      <c r="O118" s="65"/>
      <c r="P118" s="187"/>
      <c r="Q118" s="65"/>
      <c r="S118" s="114"/>
      <c r="T118" s="52"/>
      <c r="U118" s="188"/>
      <c r="V118" s="52"/>
      <c r="W118" s="52"/>
      <c r="X118" s="188"/>
      <c r="Y118" s="52"/>
      <c r="Z118" s="81" t="s">
        <v>64</v>
      </c>
      <c r="AA118" s="82"/>
      <c r="AB118" s="82"/>
      <c r="AC118" s="82"/>
      <c r="AD118" s="82"/>
      <c r="AE118" s="82"/>
      <c r="AF118" s="82"/>
      <c r="AG118" s="83"/>
      <c r="AH118" s="70"/>
      <c r="AI118" s="87"/>
      <c r="AJ118" s="87"/>
      <c r="AK118" s="87"/>
      <c r="AL118" s="87"/>
      <c r="AM118" s="87"/>
      <c r="AN118" s="87"/>
      <c r="AO118" s="73"/>
      <c r="AP118" s="75"/>
      <c r="AR118" s="75"/>
      <c r="AS118" s="75"/>
    </row>
    <row r="119" spans="1:45" ht="12" customHeight="1">
      <c r="A119" s="136"/>
      <c r="I119" s="130"/>
      <c r="J119" s="73"/>
      <c r="K119" s="64"/>
      <c r="L119" s="64"/>
      <c r="M119" s="185"/>
      <c r="N119" s="64"/>
      <c r="O119" s="64"/>
      <c r="P119" s="185"/>
      <c r="Q119" s="64"/>
      <c r="S119" s="114"/>
      <c r="T119" s="52"/>
      <c r="U119" s="188"/>
      <c r="V119" s="52"/>
      <c r="W119" s="52"/>
      <c r="X119" s="188"/>
      <c r="Y119" s="52"/>
      <c r="Z119" s="70"/>
      <c r="AA119" s="87"/>
      <c r="AB119" s="87"/>
      <c r="AC119" s="87"/>
      <c r="AD119" s="87"/>
      <c r="AE119" s="87"/>
      <c r="AF119" s="87"/>
      <c r="AG119" s="52"/>
      <c r="AH119" s="70"/>
      <c r="AI119" s="87"/>
      <c r="AJ119" s="87"/>
      <c r="AK119" s="87"/>
      <c r="AL119" s="87"/>
      <c r="AM119" s="87"/>
      <c r="AN119" s="87"/>
      <c r="AO119" s="73"/>
      <c r="AP119" s="75"/>
      <c r="AR119" s="75"/>
      <c r="AS119" s="75"/>
    </row>
    <row r="120" spans="1:45" ht="12" customHeight="1">
      <c r="A120" s="136"/>
      <c r="J120" s="70"/>
      <c r="K120" s="86"/>
      <c r="L120" s="73"/>
      <c r="M120" s="188"/>
      <c r="N120" s="52"/>
      <c r="O120" s="52"/>
      <c r="P120" s="188"/>
      <c r="Q120" s="70"/>
      <c r="S120" s="114"/>
      <c r="T120" s="115"/>
      <c r="U120" s="190"/>
      <c r="V120" s="115"/>
      <c r="W120" s="115"/>
      <c r="X120" s="190"/>
      <c r="Y120" s="116"/>
      <c r="Z120" s="91" t="s">
        <v>63</v>
      </c>
      <c r="AA120" s="91"/>
      <c r="AB120" s="91"/>
      <c r="AC120" s="91"/>
      <c r="AD120" s="91"/>
      <c r="AE120" s="91"/>
      <c r="AF120" s="91"/>
      <c r="AG120" s="91"/>
      <c r="AH120" s="117"/>
      <c r="AI120" s="116"/>
      <c r="AJ120" s="116"/>
      <c r="AK120" s="116"/>
      <c r="AL120" s="116"/>
      <c r="AM120" s="116"/>
      <c r="AN120" s="116"/>
      <c r="AO120" s="116"/>
      <c r="AP120" s="75"/>
      <c r="AR120" s="75"/>
      <c r="AS120" s="75"/>
    </row>
    <row r="121" spans="1:45" ht="12" customHeight="1">
      <c r="A121" s="136"/>
      <c r="J121" s="70"/>
      <c r="K121" s="86"/>
      <c r="L121" s="73"/>
      <c r="M121" s="188"/>
      <c r="N121" s="52"/>
      <c r="O121" s="52"/>
      <c r="P121" s="188"/>
      <c r="Q121" s="70"/>
      <c r="S121" s="114"/>
      <c r="T121" s="115"/>
      <c r="U121" s="190"/>
      <c r="V121" s="115"/>
      <c r="W121" s="115"/>
      <c r="X121" s="190"/>
      <c r="Y121" s="116"/>
      <c r="Z121" s="70"/>
      <c r="AA121" s="87"/>
      <c r="AB121" s="87"/>
      <c r="AC121" s="87"/>
      <c r="AD121" s="87"/>
      <c r="AE121" s="87"/>
      <c r="AF121" s="87"/>
      <c r="AG121" s="116"/>
      <c r="AH121" s="117"/>
      <c r="AI121" s="116"/>
      <c r="AJ121" s="116"/>
      <c r="AK121" s="116"/>
      <c r="AL121" s="116"/>
      <c r="AM121" s="116"/>
      <c r="AN121" s="116"/>
      <c r="AO121" s="116"/>
      <c r="AP121" s="75"/>
      <c r="AR121" s="75"/>
      <c r="AS121" s="75"/>
    </row>
    <row r="122" spans="1:45" ht="12" customHeight="1">
      <c r="A122" s="136"/>
      <c r="J122" s="70"/>
      <c r="K122" s="86"/>
      <c r="Q122" s="70"/>
      <c r="S122" s="118"/>
      <c r="T122" s="119"/>
      <c r="U122" s="191"/>
      <c r="V122" s="119"/>
      <c r="W122" s="119"/>
      <c r="X122" s="191"/>
      <c r="Y122" s="40">
        <v>12</v>
      </c>
      <c r="Z122" s="49">
        <f>IF(AND(VLOOKUP(R100,NP,12,FALSE)=0,VLOOKUP(R100,NP,22,FALSE)=0),"",IF(VLOOKUP(R100,NP,12,FALSE)=0,VLOOKUP(R100,NP,4,FALSE),IF(VLOOKUP(R100,NP,22,FALSE)=0,VLOOKUP(R100,NP,14,FALSE),"")))</f>
        <v>918</v>
      </c>
      <c r="AA122" s="50" t="str">
        <f>IF(Z122="","",IF(VLOOKUP(R100,NP,12,FALSE)=0,CONCATENATE(VLOOKUP(R100,NP,5,FALSE),"  ",VLOOKUP(R100,NP,6,FALSE)),IF(VLOOKUP(R100,NP,22,FALSE)=0,CONCATENATE(VLOOKUP(R100,NP,15,FALSE),"  ",VLOOKUP(R100,NP,16,FALSE)),"")))</f>
        <v>PINEL  Théo</v>
      </c>
      <c r="AB122" s="50"/>
      <c r="AC122" s="164"/>
      <c r="AD122" s="50"/>
      <c r="AE122" s="50"/>
      <c r="AF122" s="164"/>
      <c r="AG122" s="50"/>
      <c r="AH122" s="70"/>
      <c r="AI122" s="52"/>
      <c r="AJ122" s="52"/>
      <c r="AK122" s="52"/>
      <c r="AL122" s="52"/>
      <c r="AM122" s="52"/>
      <c r="AN122" s="52"/>
      <c r="AO122" s="52"/>
      <c r="AP122" s="75"/>
      <c r="AR122" s="75"/>
      <c r="AS122" s="75"/>
    </row>
    <row r="123" spans="1:45" ht="12" customHeight="1">
      <c r="A123" s="136"/>
      <c r="J123" s="70"/>
      <c r="K123" s="86"/>
      <c r="Q123" s="75"/>
      <c r="S123" s="114"/>
      <c r="T123" s="115"/>
      <c r="U123" s="190"/>
      <c r="V123" s="115"/>
      <c r="W123" s="115"/>
      <c r="X123" s="190"/>
      <c r="Y123" s="116"/>
      <c r="Z123" s="73"/>
      <c r="AA123" s="65" t="str">
        <f>IF(Z122="","",IF(VLOOKUP(R100,NP,12,FALSE)=0,CONCATENATE(VLOOKUP(R100,NP,8,FALSE)," pts - ",VLOOKUP(R100,NP,11,FALSE)),IF(VLOOKUP(R100,NP,22,FALSE)=0,CONCATENATE(VLOOKUP(R100,NP,18,FALSE)," pts - ",VLOOKUP(R100,NP,21,FALSE)),"")))</f>
        <v>500 pts - ENT ST PIERRE</v>
      </c>
      <c r="AB123" s="65"/>
      <c r="AC123" s="187"/>
      <c r="AD123" s="65"/>
      <c r="AE123" s="65"/>
      <c r="AF123" s="187"/>
      <c r="AG123" s="102"/>
      <c r="AH123" s="9"/>
      <c r="AI123" s="2"/>
      <c r="AJ123" s="7"/>
      <c r="AK123" s="7"/>
      <c r="AL123" s="7"/>
      <c r="AM123" s="7"/>
      <c r="AN123" s="7"/>
      <c r="AO123" s="8"/>
      <c r="AP123" s="75"/>
      <c r="AR123" s="75"/>
      <c r="AS123" s="75"/>
    </row>
    <row r="124" spans="1:45" ht="12" customHeight="1">
      <c r="A124" s="136"/>
      <c r="J124" s="70"/>
      <c r="K124" s="86"/>
      <c r="Q124" s="75"/>
      <c r="S124" s="114"/>
      <c r="T124" s="115"/>
      <c r="U124" s="190"/>
      <c r="V124" s="115"/>
      <c r="W124" s="115"/>
      <c r="X124" s="190"/>
      <c r="Y124" s="116"/>
      <c r="Z124" s="27">
        <v>28</v>
      </c>
      <c r="AA124" s="56" t="s">
        <v>55</v>
      </c>
      <c r="AB124" s="56"/>
      <c r="AC124" s="171">
        <f>IF(VLOOKUP(Z124,NP,32,FALSE)="","",IF(VLOOKUP(Z124,NP,32,FALSE)=0,"",VLOOKUP(Z124,NP,32,FALSE)))</f>
        <v>6</v>
      </c>
      <c r="AD124" s="57">
        <f>IF(VLOOKUP(Z124,NP,33,FALSE)="","",IF(VLOOKUP(Z124,NP,34,FALSE)=2,"",VLOOKUP(Z124,NP,34,FALSE)))</f>
        <v>43114</v>
      </c>
      <c r="AE124" s="57"/>
      <c r="AF124" s="182">
        <f>IF(VLOOKUP(Z124,NP,33,FALSE)="","",IF(VLOOKUP(Z124,NP,33,FALSE)=0,"",VLOOKUP(Z124,NP,33,FALSE)))</f>
        <v>0.6875</v>
      </c>
      <c r="AG124" s="58"/>
      <c r="AH124" s="59">
        <f>IF(VLOOKUP(Z124,NP,12,FALSE)=1,VLOOKUP(Z124,NP,4,FALSE),IF(VLOOKUP(Z124,NP,22,FALSE)=1,VLOOKUP(Z124,NP,14,FALSE),""))</f>
        <v>918</v>
      </c>
      <c r="AI124" s="50" t="str">
        <f>IF(AH124="","",IF(VLOOKUP(Z124,NP,12,FALSE)=1,CONCATENATE(VLOOKUP(Z124,NP,5,FALSE),"  ",VLOOKUP(Z124,NP,6,FALSE)),IF(VLOOKUP(Z124,NP,22,FALSE)=1,CONCATENATE(VLOOKUP(Z124,NP,15,FALSE),"  ",VLOOKUP(Z124,NP,16,FALSE)),"")))</f>
        <v>PINEL  Théo</v>
      </c>
      <c r="AJ124" s="50"/>
      <c r="AK124" s="50"/>
      <c r="AL124" s="50"/>
      <c r="AM124" s="50"/>
      <c r="AN124" s="50"/>
      <c r="AO124" s="50"/>
      <c r="AP124" s="76" t="s">
        <v>17</v>
      </c>
      <c r="AR124" s="75"/>
      <c r="AS124" s="75"/>
    </row>
    <row r="125" spans="1:45" ht="12" customHeight="1">
      <c r="A125" s="136"/>
      <c r="J125" s="70"/>
      <c r="K125" s="86"/>
      <c r="Q125" s="75"/>
      <c r="S125" s="114"/>
      <c r="T125" s="115"/>
      <c r="U125" s="190"/>
      <c r="V125" s="115"/>
      <c r="W125" s="115"/>
      <c r="X125" s="190"/>
      <c r="Y125" s="116"/>
      <c r="Z125" s="52"/>
      <c r="AA125" s="52"/>
      <c r="AB125" s="52"/>
      <c r="AC125" s="188"/>
      <c r="AD125" s="52"/>
      <c r="AE125" s="52"/>
      <c r="AF125" s="188"/>
      <c r="AG125" s="73"/>
      <c r="AH125" s="61"/>
      <c r="AI125" s="64" t="str">
        <f>IF(AH124="","",IF(VLOOKUP(Z124,NP,12,FALSE)=1,CONCATENATE(VLOOKUP(Z124,NP,8,FALSE)," pts - ",VLOOKUP(Z124,NP,11,FALSE)),IF(VLOOKUP(Z124,NP,22,FALSE)=1,CONCATENATE(VLOOKUP(Z124,NP,18,FALSE)," pts - ",VLOOKUP(Z124,NP,21,FALSE)),"")))</f>
        <v>500 pts - ENT ST PIERRE</v>
      </c>
      <c r="AJ125" s="64"/>
      <c r="AK125" s="64"/>
      <c r="AL125" s="64"/>
      <c r="AM125" s="64"/>
      <c r="AN125" s="64"/>
      <c r="AO125" s="64"/>
      <c r="AP125" s="75"/>
      <c r="AR125" s="75"/>
      <c r="AS125" s="75"/>
    </row>
    <row r="126" spans="1:45" ht="12" customHeight="1">
      <c r="A126" s="136"/>
      <c r="J126" s="70"/>
      <c r="K126" s="86"/>
      <c r="Q126" s="75"/>
      <c r="S126" s="118"/>
      <c r="T126" s="119"/>
      <c r="U126" s="191"/>
      <c r="V126" s="119"/>
      <c r="W126" s="119"/>
      <c r="X126" s="191"/>
      <c r="Y126" s="40">
        <v>11</v>
      </c>
      <c r="Z126" s="49">
        <f>IF(AND(VLOOKUP(R112,NP,12,FALSE)=0,VLOOKUP(R112,NP,22,FALSE)=0),"",IF(VLOOKUP(R112,NP,12,FALSE)=0,VLOOKUP(R112,NP,4,FALSE),IF(VLOOKUP(R112,NP,22,FALSE)=0,VLOOKUP(R112,NP,14,FALSE),"")))</f>
        <v>913</v>
      </c>
      <c r="AA126" s="50" t="str">
        <f>IF(Z126="","",IF(VLOOKUP(R112,NP,12,FALSE)=0,CONCATENATE(VLOOKUP(R112,NP,5,FALSE),"  ",VLOOKUP(R112,NP,6,FALSE)),IF(VLOOKUP(R112,NP,22,FALSE)=0,CONCATENATE(VLOOKUP(R112,NP,15,FALSE),"  ",VLOOKUP(R112,NP,16,FALSE)),"")))</f>
        <v>LEBRUMENT  Pacome</v>
      </c>
      <c r="AB126" s="50"/>
      <c r="AC126" s="164"/>
      <c r="AD126" s="50"/>
      <c r="AE126" s="50"/>
      <c r="AF126" s="164"/>
      <c r="AG126" s="50"/>
      <c r="AH126" s="63"/>
      <c r="AI126" s="64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</c>
      <c r="AJ126" s="64"/>
      <c r="AK126" s="64"/>
      <c r="AL126" s="64"/>
      <c r="AM126" s="64"/>
      <c r="AN126" s="64"/>
      <c r="AO126" s="64"/>
      <c r="AP126" s="75"/>
      <c r="AR126" s="75"/>
      <c r="AS126" s="75"/>
    </row>
    <row r="127" spans="1:45" ht="12" customHeight="1">
      <c r="A127" s="136"/>
      <c r="J127" s="70"/>
      <c r="K127" s="86"/>
      <c r="T127" s="115"/>
      <c r="U127" s="190"/>
      <c r="V127" s="115"/>
      <c r="W127" s="115"/>
      <c r="X127" s="190"/>
      <c r="Y127" s="116"/>
      <c r="Z127" s="73"/>
      <c r="AA127" s="65" t="str">
        <f>IF(Z126="","",IF(VLOOKUP(R112,NP,12,FALSE)=0,CONCATENATE(VLOOKUP(R112,NP,8,FALSE)," pts - ",VLOOKUP(R112,NP,11,FALSE)),IF(VLOOKUP(R112,NP,22,FALSE)=0,CONCATENATE(VLOOKUP(R112,NP,18,FALSE)," pts - ",VLOOKUP(R112,NP,21,FALSE)),"")))</f>
        <v>512 pts - SPO ROUEN</v>
      </c>
      <c r="AB127" s="65"/>
      <c r="AC127" s="187"/>
      <c r="AD127" s="65"/>
      <c r="AE127" s="65"/>
      <c r="AF127" s="187"/>
      <c r="AG127" s="65"/>
      <c r="AH127" s="70"/>
      <c r="AI127" s="52"/>
      <c r="AJ127" s="52"/>
      <c r="AK127" s="11"/>
      <c r="AL127" s="11"/>
      <c r="AM127" s="11"/>
      <c r="AN127" s="11"/>
      <c r="AO127" s="66"/>
      <c r="AR127" s="75"/>
      <c r="AS127" s="75"/>
    </row>
    <row r="128" spans="1:42" ht="12" customHeight="1">
      <c r="A128" s="136"/>
      <c r="J128" s="70"/>
      <c r="K128" s="86"/>
      <c r="AG128" s="70"/>
      <c r="AH128" s="49">
        <f>IF(AND(VLOOKUP(Z124,NP,12,FALSE)=0,VLOOKUP(Z124,NP,22,FALSE)=0),"",IF(VLOOKUP(Z124,NP,12,FALSE)=0,VLOOKUP(Z124,NP,4,FALSE),IF(VLOOKUP(Z124,NP,22,FALSE)=0,VLOOKUP(Z124,NP,14,FALSE),"")))</f>
        <v>913</v>
      </c>
      <c r="AI128" s="50" t="str">
        <f>IF(AH128="","",IF(VLOOKUP(Z124,NP,12,FALSE)=0,CONCATENATE(VLOOKUP(Z124,NP,5,FALSE),"  ",VLOOKUP(Z124,NP,6,FALSE)),IF(VLOOKUP(Z124,NP,22,FALSE)=0,CONCATENATE(VLOOKUP(Z124,NP,15,FALSE),"  ",VLOOKUP(Z124,NP,16,FALSE)),"")))</f>
        <v>LEBRUMENT  Pacome</v>
      </c>
      <c r="AJ128" s="50"/>
      <c r="AK128" s="50"/>
      <c r="AL128" s="50"/>
      <c r="AM128" s="50"/>
      <c r="AN128" s="50"/>
      <c r="AO128" s="50"/>
      <c r="AP128" s="76" t="s">
        <v>18</v>
      </c>
    </row>
    <row r="129" spans="4:42" ht="12" customHeight="1">
      <c r="D129" s="33"/>
      <c r="E129" s="178"/>
      <c r="F129" s="33"/>
      <c r="G129" s="33"/>
      <c r="H129" s="178"/>
      <c r="I129" s="117"/>
      <c r="J129" s="70"/>
      <c r="K129" s="86"/>
      <c r="AG129" s="70"/>
      <c r="AH129" s="73"/>
      <c r="AI129" s="64" t="str">
        <f>IF(AH128="","",IF(VLOOKUP(Z124,NP,12,FALSE)=0,CONCATENATE(VLOOKUP(Z124,NP,8,FALSE)," pts - ",VLOOKUP(Z124,NP,11,FALSE)),IF(VLOOKUP(Z124,NP,22,FALSE)=0,CONCATENATE(VLOOKUP(Z124,NP,18,FALSE)," pts - ",VLOOKUP(Z124,NP,21,FALSE)),"")))</f>
        <v>512 pts - SPO ROUEN</v>
      </c>
      <c r="AJ129" s="64"/>
      <c r="AK129" s="64"/>
      <c r="AL129" s="64"/>
      <c r="AM129" s="64"/>
      <c r="AN129" s="64"/>
      <c r="AO129" s="64"/>
      <c r="AP129" s="75"/>
    </row>
    <row r="130" spans="4:42" ht="12" customHeight="1">
      <c r="D130" s="33"/>
      <c r="E130" s="178"/>
      <c r="F130" s="33"/>
      <c r="G130" s="33"/>
      <c r="H130" s="178"/>
      <c r="I130" s="117"/>
      <c r="J130" s="70"/>
      <c r="K130" s="86"/>
      <c r="AG130" s="70"/>
      <c r="AH130" s="73"/>
      <c r="AI130" s="124"/>
      <c r="AJ130" s="124"/>
      <c r="AK130" s="124"/>
      <c r="AL130" s="124"/>
      <c r="AM130" s="124"/>
      <c r="AN130" s="124"/>
      <c r="AO130" s="124"/>
      <c r="AP130" s="75"/>
    </row>
    <row r="131" spans="1:47" ht="12" customHeight="1">
      <c r="A131" s="95"/>
      <c r="B131" s="104"/>
      <c r="C131" s="96"/>
      <c r="D131" s="96"/>
      <c r="E131" s="165"/>
      <c r="F131" s="96"/>
      <c r="G131" s="96"/>
      <c r="H131" s="165"/>
      <c r="I131" s="71"/>
      <c r="J131" s="70"/>
      <c r="K131" s="86"/>
      <c r="L131" s="75"/>
      <c r="M131" s="130"/>
      <c r="N131" s="75"/>
      <c r="O131" s="75"/>
      <c r="P131" s="130"/>
      <c r="Q131" s="75"/>
      <c r="R131" s="81"/>
      <c r="S131" s="82"/>
      <c r="T131" s="82"/>
      <c r="U131" s="82"/>
      <c r="V131" s="82"/>
      <c r="W131" s="82"/>
      <c r="X131" s="82"/>
      <c r="Y131" s="83"/>
      <c r="Z131" s="81"/>
      <c r="AA131" s="82"/>
      <c r="AB131" s="82"/>
      <c r="AC131" s="82"/>
      <c r="AD131" s="82"/>
      <c r="AE131" s="82"/>
      <c r="AF131" s="82"/>
      <c r="AG131" s="83"/>
      <c r="AH131" s="73"/>
      <c r="AI131" s="124"/>
      <c r="AJ131" s="124"/>
      <c r="AK131" s="124"/>
      <c r="AL131" s="124"/>
      <c r="AM131" s="124"/>
      <c r="AN131" s="124"/>
      <c r="AO131" s="124"/>
      <c r="AP131" s="75"/>
      <c r="AQ131" s="52"/>
      <c r="AR131" s="52"/>
      <c r="AS131" s="52"/>
      <c r="AT131" s="52"/>
      <c r="AU131" s="92"/>
    </row>
    <row r="132" spans="1:47" ht="12" customHeight="1">
      <c r="A132" s="95"/>
      <c r="B132" s="104"/>
      <c r="C132" s="96"/>
      <c r="D132" s="96"/>
      <c r="E132" s="165"/>
      <c r="F132" s="96"/>
      <c r="G132" s="96"/>
      <c r="H132" s="165"/>
      <c r="I132" s="71"/>
      <c r="J132" s="70"/>
      <c r="K132" s="86"/>
      <c r="L132" s="75"/>
      <c r="M132" s="130"/>
      <c r="N132" s="75"/>
      <c r="O132" s="75"/>
      <c r="P132" s="130"/>
      <c r="Q132" s="75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73"/>
      <c r="AI132" s="124"/>
      <c r="AJ132" s="124"/>
      <c r="AK132" s="124"/>
      <c r="AL132" s="124"/>
      <c r="AM132" s="124"/>
      <c r="AN132" s="124"/>
      <c r="AO132" s="124"/>
      <c r="AP132" s="75"/>
      <c r="AQ132" s="52"/>
      <c r="AR132" s="52"/>
      <c r="AS132" s="52"/>
      <c r="AT132" s="52"/>
      <c r="AU132" s="92"/>
    </row>
    <row r="133" spans="1:46" ht="12" customHeight="1">
      <c r="A133" s="95"/>
      <c r="B133" s="71"/>
      <c r="C133" s="94"/>
      <c r="D133" s="94"/>
      <c r="E133" s="175"/>
      <c r="F133" s="94"/>
      <c r="G133" s="94"/>
      <c r="H133" s="175"/>
      <c r="I133" s="75"/>
      <c r="J133" s="75"/>
      <c r="K133" s="80"/>
      <c r="L133" s="75"/>
      <c r="M133" s="130"/>
      <c r="N133" s="75"/>
      <c r="O133" s="75"/>
      <c r="P133" s="130"/>
      <c r="Q133" s="75"/>
      <c r="R133" s="91" t="s">
        <v>16</v>
      </c>
      <c r="S133" s="91"/>
      <c r="T133" s="91"/>
      <c r="U133" s="91"/>
      <c r="V133" s="91"/>
      <c r="W133" s="91"/>
      <c r="X133" s="91"/>
      <c r="Y133" s="91"/>
      <c r="Z133" s="91" t="s">
        <v>19</v>
      </c>
      <c r="AA133" s="91"/>
      <c r="AB133" s="91"/>
      <c r="AC133" s="91"/>
      <c r="AD133" s="91"/>
      <c r="AE133" s="91"/>
      <c r="AF133" s="91"/>
      <c r="AG133" s="91"/>
      <c r="AH133" s="73"/>
      <c r="AI133" s="124"/>
      <c r="AJ133" s="124"/>
      <c r="AK133" s="124"/>
      <c r="AL133" s="124"/>
      <c r="AM133" s="124"/>
      <c r="AN133" s="124"/>
      <c r="AO133" s="124"/>
      <c r="AP133" s="75"/>
      <c r="AQ133" s="75"/>
      <c r="AR133" s="75"/>
      <c r="AS133" s="75"/>
      <c r="AT133" s="33"/>
    </row>
    <row r="134" spans="1:46" ht="12" customHeight="1">
      <c r="A134" s="95"/>
      <c r="B134" s="71"/>
      <c r="C134" s="94"/>
      <c r="D134" s="94"/>
      <c r="E134" s="175"/>
      <c r="F134" s="94"/>
      <c r="G134" s="94"/>
      <c r="H134" s="175"/>
      <c r="I134" s="75"/>
      <c r="J134" s="75"/>
      <c r="K134" s="80"/>
      <c r="L134" s="75"/>
      <c r="M134" s="130"/>
      <c r="N134" s="75"/>
      <c r="O134" s="75"/>
      <c r="P134" s="130"/>
      <c r="Q134" s="75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33"/>
    </row>
    <row r="135" spans="1:46" ht="12" customHeight="1">
      <c r="A135" s="95"/>
      <c r="B135" s="71"/>
      <c r="C135" s="103"/>
      <c r="D135" s="103"/>
      <c r="E135" s="103"/>
      <c r="F135" s="103"/>
      <c r="G135" s="103"/>
      <c r="H135" s="103"/>
      <c r="I135" s="75"/>
      <c r="J135" s="104"/>
      <c r="K135" s="98"/>
      <c r="L135" s="99"/>
      <c r="M135" s="167"/>
      <c r="N135" s="99"/>
      <c r="O135" s="99"/>
      <c r="P135" s="167"/>
      <c r="Q135" s="40">
        <v>16</v>
      </c>
      <c r="R135" s="49">
        <f>IF(AND(VLOOKUP(J97,NP,12,FALSE)=0,VLOOKUP(J97,NP,22,FALSE)=0),"",IF(VLOOKUP(J97,NP,12,FALSE)=0,VLOOKUP(J97,NP,4,FALSE),IF(VLOOKUP(J97,NP,22,FALSE)=0,VLOOKUP(J97,NP,14,FALSE),"")))</f>
        <v>0</v>
      </c>
      <c r="S135" s="50" t="str">
        <f>IF(R135="","",IF(VLOOKUP(J97,NP,12,FALSE)=0,CONCATENATE(VLOOKUP(J97,NP,5,FALSE),"  ",VLOOKUP(J97,NP,6,FALSE)),IF(VLOOKUP(J97,NP,22,FALSE)=0,CONCATENATE(VLOOKUP(J97,NP,15,FALSE),"  ",VLOOKUP(J97,NP,16,FALSE)),"")))</f>
        <v>Absent  </v>
      </c>
      <c r="T135" s="50"/>
      <c r="U135" s="164"/>
      <c r="V135" s="50"/>
      <c r="W135" s="50"/>
      <c r="X135" s="164"/>
      <c r="Y135" s="50"/>
      <c r="Z135" s="70"/>
      <c r="AA135" s="52"/>
      <c r="AB135" s="52"/>
      <c r="AC135" s="188"/>
      <c r="AD135" s="52"/>
      <c r="AE135" s="52"/>
      <c r="AF135" s="188"/>
      <c r="AG135" s="52"/>
      <c r="AH135" s="70"/>
      <c r="AI135" s="52"/>
      <c r="AJ135" s="52"/>
      <c r="AK135" s="52"/>
      <c r="AL135" s="52"/>
      <c r="AM135" s="52"/>
      <c r="AN135" s="52"/>
      <c r="AO135" s="52"/>
      <c r="AP135" s="75"/>
      <c r="AQ135" s="75"/>
      <c r="AR135" s="75"/>
      <c r="AS135" s="75"/>
      <c r="AT135" s="33"/>
    </row>
    <row r="136" spans="1:46" ht="12" customHeight="1">
      <c r="A136" s="95"/>
      <c r="B136" s="71"/>
      <c r="C136" s="71"/>
      <c r="D136" s="71"/>
      <c r="E136" s="176"/>
      <c r="F136" s="71"/>
      <c r="G136" s="71"/>
      <c r="H136" s="176"/>
      <c r="I136" s="75"/>
      <c r="J136" s="71"/>
      <c r="K136" s="93"/>
      <c r="L136" s="94"/>
      <c r="M136" s="175"/>
      <c r="N136" s="94"/>
      <c r="O136" s="94"/>
      <c r="P136" s="175"/>
      <c r="Q136" s="75"/>
      <c r="R136" s="73"/>
      <c r="S136" s="64" t="str">
        <f>IF(R135="","",IF(VLOOKUP(J97,NP,12,FALSE)=0,CONCATENATE(VLOOKUP(J97,NP,8,FALSE)," pts - ",VLOOKUP(J97,NP,11,FALSE)),IF(VLOOKUP(J97,NP,22,FALSE)=0,CONCATENATE(VLOOKUP(J97,NP,18,FALSE)," pts - ",VLOOKUP(J97,NP,21,FALSE)),"")))</f>
        <v>0 pts - Inc</v>
      </c>
      <c r="T136" s="64"/>
      <c r="U136" s="185"/>
      <c r="V136" s="64"/>
      <c r="W136" s="64"/>
      <c r="X136" s="185"/>
      <c r="Y136" s="64"/>
      <c r="Z136" s="54">
        <v>13</v>
      </c>
      <c r="AA136" s="2"/>
      <c r="AB136" s="7"/>
      <c r="AC136" s="186"/>
      <c r="AD136" s="7"/>
      <c r="AE136" s="7"/>
      <c r="AF136" s="186"/>
      <c r="AG136" s="8"/>
      <c r="AH136" s="70"/>
      <c r="AI136" s="52"/>
      <c r="AJ136" s="52"/>
      <c r="AK136" s="52"/>
      <c r="AL136" s="52"/>
      <c r="AM136" s="52"/>
      <c r="AN136" s="52"/>
      <c r="AO136" s="52"/>
      <c r="AP136" s="75"/>
      <c r="AQ136" s="75"/>
      <c r="AR136" s="75"/>
      <c r="AS136" s="75"/>
      <c r="AT136" s="33"/>
    </row>
    <row r="137" spans="1:46" ht="12" customHeight="1">
      <c r="A137" s="95"/>
      <c r="B137" s="104"/>
      <c r="C137" s="96"/>
      <c r="D137" s="96"/>
      <c r="E137" s="165"/>
      <c r="F137" s="96"/>
      <c r="G137" s="96"/>
      <c r="H137" s="165"/>
      <c r="I137" s="71"/>
      <c r="J137" s="97"/>
      <c r="K137" s="106"/>
      <c r="L137" s="107"/>
      <c r="M137" s="134"/>
      <c r="N137" s="107"/>
      <c r="O137" s="107"/>
      <c r="P137" s="134"/>
      <c r="Q137" s="75"/>
      <c r="R137" s="27">
        <v>23</v>
      </c>
      <c r="S137" s="56" t="s">
        <v>55</v>
      </c>
      <c r="T137" s="56"/>
      <c r="U137" s="171">
        <f>IF(VLOOKUP(R137,NP,32,FALSE)="","",IF(VLOOKUP(R137,NP,32,FALSE)=0,"",VLOOKUP(R137,NP,32,FALSE)))</f>
      </c>
      <c r="V137" s="57">
        <f>IF(VLOOKUP(R137,NP,33,FALSE)="","",IF(VLOOKUP(R137,NP,34,FALSE)=2,"",VLOOKUP(R137,NP,34,FALSE)))</f>
      </c>
      <c r="W137" s="57"/>
      <c r="X137" s="182" t="str">
        <f>IF(VLOOKUP(R137,NP,33,FALSE)="","",IF(VLOOKUP(R137,NP,33,FALSE)=0,"",VLOOKUP(R137,NP,33,FALSE)))</f>
        <v> </v>
      </c>
      <c r="Y137" s="58"/>
      <c r="Z137" s="59">
        <f>IF(VLOOKUP(Z140,NP,4,FALSE)=0,"",VLOOKUP(Z140,NP,4,FALSE))</f>
      </c>
      <c r="AA137" s="50">
        <f>IF(Z137="","",CONCATENATE(VLOOKUP(Z140,NP,5,FALSE),"  ",VLOOKUP(Z140,NP,6,FALSE)))</f>
      </c>
      <c r="AB137" s="50"/>
      <c r="AC137" s="164"/>
      <c r="AD137" s="50"/>
      <c r="AE137" s="50"/>
      <c r="AF137" s="164"/>
      <c r="AG137" s="50"/>
      <c r="AH137" s="70"/>
      <c r="AI137" s="52"/>
      <c r="AJ137" s="52"/>
      <c r="AK137" s="52"/>
      <c r="AL137" s="52"/>
      <c r="AM137" s="52"/>
      <c r="AN137" s="52"/>
      <c r="AO137" s="52"/>
      <c r="AP137" s="75"/>
      <c r="AQ137" s="75"/>
      <c r="AR137" s="75"/>
      <c r="AS137" s="75"/>
      <c r="AT137" s="33"/>
    </row>
    <row r="138" spans="1:46" ht="12" customHeight="1">
      <c r="A138" s="95"/>
      <c r="B138" s="97"/>
      <c r="C138" s="94"/>
      <c r="D138" s="94"/>
      <c r="E138" s="175"/>
      <c r="F138" s="94"/>
      <c r="G138" s="94"/>
      <c r="H138" s="175"/>
      <c r="I138" s="75"/>
      <c r="J138" s="97"/>
      <c r="K138" s="111"/>
      <c r="L138" s="103"/>
      <c r="M138" s="103"/>
      <c r="N138" s="103"/>
      <c r="O138" s="103"/>
      <c r="P138" s="103"/>
      <c r="Q138" s="75"/>
      <c r="R138" s="52"/>
      <c r="S138" s="52"/>
      <c r="T138" s="52"/>
      <c r="U138" s="188"/>
      <c r="V138" s="52"/>
      <c r="W138" s="52"/>
      <c r="X138" s="188"/>
      <c r="Y138" s="73"/>
      <c r="Z138" s="61"/>
      <c r="AA138" s="64">
        <f>IF(Z137="","",CONCATENATE(VLOOKUP(Z140,NP,8,FALSE)," pts - ",VLOOKUP(Z140,NP,11,FALSE)))</f>
      </c>
      <c r="AB138" s="64"/>
      <c r="AC138" s="185"/>
      <c r="AD138" s="64"/>
      <c r="AE138" s="64"/>
      <c r="AF138" s="185"/>
      <c r="AG138" s="64"/>
      <c r="AH138" s="62"/>
      <c r="AP138" s="75"/>
      <c r="AQ138" s="75"/>
      <c r="AR138" s="75"/>
      <c r="AS138" s="75"/>
      <c r="AT138" s="33"/>
    </row>
    <row r="139" spans="1:46" ht="12" customHeight="1">
      <c r="A139" s="95"/>
      <c r="B139" s="104"/>
      <c r="C139" s="96"/>
      <c r="D139" s="96"/>
      <c r="E139" s="165"/>
      <c r="F139" s="96"/>
      <c r="G139" s="96"/>
      <c r="H139" s="165"/>
      <c r="I139" s="71"/>
      <c r="J139" s="97"/>
      <c r="K139" s="140"/>
      <c r="L139" s="138"/>
      <c r="M139" s="183"/>
      <c r="N139" s="138"/>
      <c r="O139" s="138"/>
      <c r="P139" s="183"/>
      <c r="Q139" s="40">
        <v>13</v>
      </c>
      <c r="R139" s="49">
        <f>IF(AND(VLOOKUP(J103,NP,12,FALSE)=0,VLOOKUP(J103,NP,22,FALSE)=0),"",IF(VLOOKUP(J103,NP,12,FALSE)=0,VLOOKUP(J103,NP,4,FALSE),IF(VLOOKUP(J103,NP,22,FALSE)=0,VLOOKUP(J103,NP,14,FALSE),"")))</f>
        <v>0</v>
      </c>
      <c r="S139" s="50" t="str">
        <f>IF(R139="","",IF(VLOOKUP(J103,NP,12,FALSE)=0,CONCATENATE(VLOOKUP(J103,NP,5,FALSE),"  ",VLOOKUP(J103,NP,6,FALSE)),IF(VLOOKUP(J103,NP,22,FALSE)=0,CONCATENATE(VLOOKUP(J103,NP,15,FALSE),"  ",VLOOKUP(J103,NP,16,FALSE)),"")))</f>
        <v>Absent  </v>
      </c>
      <c r="T139" s="50"/>
      <c r="U139" s="164"/>
      <c r="V139" s="50"/>
      <c r="W139" s="50"/>
      <c r="X139" s="164"/>
      <c r="Y139" s="50"/>
      <c r="Z139" s="63"/>
      <c r="AA139" s="215">
        <f>IF(Z137="","",CONCATENATE(IF(VLOOKUP(R137,NP,23,FALSE)="","",IF(VLOOKUP(R137,NP,12,FALSE)=1,VLOOKUP(R137,NP,23,FALSE),-VLOOKUP(R137,NP,23,FALSE))),IF(VLOOKUP(R137,NP,24,FALSE)="","",CONCATENATE(" / ",IF(VLOOKUP(R137,NP,12,FALSE)=1,VLOOKUP(R137,NP,24,FALSE),-VLOOKUP(R137,NP,24,FALSE)))),IF(VLOOKUP(R137,NP,25,FALSE)="","",CONCATENATE(" / ",IF(VLOOKUP(R137,NP,12,FALSE)=1,VLOOKUP(R137,NP,25,FALSE),-VLOOKUP(R137,NP,25,FALSE)))),IF(VLOOKUP(R137,NP,26,FALSE)="","",CONCATENATE(" / ",IF(VLOOKUP(R137,NP,12,FALSE)=1,VLOOKUP(R137,NP,26,FALSE),-VLOOKUP(R137,NP,26,FALSE)))),IF(VLOOKUP(R137,NP,27,FALSE)="","",CONCATENATE(" / ",IF(VLOOKUP(R137,NP,12,FALSE)=1,VLOOKUP(R137,NP,27,FALSE),-VLOOKUP(R137,NP,27,FALSE)))),IF(VLOOKUP(R137,NP,28)="","",CONCATENATE(" / ",IF(VLOOKUP(R137,NP,12)=1,VLOOKUP(R137,NP,28),-VLOOKUP(R137,NP,28)))),IF(VLOOKUP(R137,NP,29)="","",CONCATENATE(" / ",IF(VLOOKUP(R137,NP,12)=1,VLOOKUP(R137,NP,29),-VLOOKUP(R137,NP,29))))))</f>
      </c>
      <c r="AB139" s="215"/>
      <c r="AC139" s="215"/>
      <c r="AD139" s="215"/>
      <c r="AE139" s="215"/>
      <c r="AF139" s="215"/>
      <c r="AG139" s="215"/>
      <c r="AH139" s="62"/>
      <c r="AP139" s="75"/>
      <c r="AQ139" s="75"/>
      <c r="AR139" s="75"/>
      <c r="AS139" s="75"/>
      <c r="AT139" s="33"/>
    </row>
    <row r="140" spans="1:46" ht="12" customHeight="1">
      <c r="A140" s="95"/>
      <c r="B140" s="71"/>
      <c r="C140" s="94"/>
      <c r="D140" s="94"/>
      <c r="E140" s="175"/>
      <c r="F140" s="94"/>
      <c r="G140" s="94"/>
      <c r="H140" s="175"/>
      <c r="I140" s="75"/>
      <c r="J140" s="97"/>
      <c r="K140" s="90"/>
      <c r="L140" s="71"/>
      <c r="M140" s="176"/>
      <c r="N140" s="71"/>
      <c r="O140" s="71"/>
      <c r="P140" s="176"/>
      <c r="Q140" s="75"/>
      <c r="R140" s="73"/>
      <c r="S140" s="64" t="str">
        <f>IF(R139="","",IF(VLOOKUP(J103,NP,12,FALSE)=0,CONCATENATE(VLOOKUP(J103,NP,8,FALSE)," pts - ",VLOOKUP(J103,NP,11,FALSE)),IF(VLOOKUP(J103,NP,22,FALSE)=0,CONCATENATE(VLOOKUP(J103,NP,18,FALSE)," pts - ",VLOOKUP(J103,NP,21,FALSE)),"")))</f>
        <v>0 pts - Inc</v>
      </c>
      <c r="T140" s="64"/>
      <c r="U140" s="185"/>
      <c r="V140" s="64"/>
      <c r="W140" s="64"/>
      <c r="X140" s="185"/>
      <c r="Y140" s="64"/>
      <c r="Z140" s="27">
        <v>29</v>
      </c>
      <c r="AA140" s="56" t="s">
        <v>55</v>
      </c>
      <c r="AB140" s="56"/>
      <c r="AC140" s="171">
        <f>IF(VLOOKUP(Z140,NP,32,FALSE)="","",IF(VLOOKUP(Z140,NP,32,FALSE)=0,"",VLOOKUP(Z140,NP,32,FALSE)))</f>
      </c>
      <c r="AD140" s="57">
        <f>IF(VLOOKUP(Z140,NP,33,FALSE)="","",IF(VLOOKUP(Z140,NP,34,FALSE)=2,"",VLOOKUP(Z140,NP,34,FALSE)))</f>
      </c>
      <c r="AE140" s="57"/>
      <c r="AF140" s="182" t="str">
        <f>IF(VLOOKUP(Z140,NP,33,FALSE)="","",IF(VLOOKUP(Z140,NP,33,FALSE)=0,"",VLOOKUP(Z140,NP,33,FALSE)))</f>
        <v> </v>
      </c>
      <c r="AG140" s="58"/>
      <c r="AH140" s="59">
        <f>IF(VLOOKUP(Z140,NP,12,FALSE)=1,VLOOKUP(Z140,NP,4,FALSE),IF(VLOOKUP(Z140,NP,22,FALSE)=1,VLOOKUP(Z140,NP,14,FALSE),""))</f>
      </c>
      <c r="AI140" s="50">
        <f>IF(AH140="","",IF(VLOOKUP(Z140,NP,12,FALSE)=1,CONCATENATE(VLOOKUP(Z140,NP,5,FALSE),"  ",VLOOKUP(Z140,NP,6,FALSE)),IF(VLOOKUP(Z140,NP,22,FALSE)=1,CONCATENATE(VLOOKUP(Z140,NP,15,FALSE),"  ",VLOOKUP(Z140,NP,16,FALSE)),"")))</f>
      </c>
      <c r="AJ140" s="50"/>
      <c r="AK140" s="50"/>
      <c r="AL140" s="50"/>
      <c r="AM140" s="50"/>
      <c r="AN140" s="50"/>
      <c r="AO140" s="50"/>
      <c r="AP140" s="76" t="s">
        <v>20</v>
      </c>
      <c r="AQ140" s="75"/>
      <c r="AR140" s="75"/>
      <c r="AS140" s="75"/>
      <c r="AT140" s="33"/>
    </row>
    <row r="141" spans="1:46" ht="12" customHeight="1">
      <c r="A141" s="95"/>
      <c r="B141" s="71"/>
      <c r="C141" s="103"/>
      <c r="D141" s="103"/>
      <c r="E141" s="103"/>
      <c r="F141" s="103"/>
      <c r="G141" s="103"/>
      <c r="H141" s="103"/>
      <c r="I141" s="75"/>
      <c r="J141" s="104"/>
      <c r="K141" s="98"/>
      <c r="L141" s="99"/>
      <c r="M141" s="167"/>
      <c r="N141" s="99"/>
      <c r="O141" s="99"/>
      <c r="P141" s="167"/>
      <c r="Q141" s="40">
        <v>14</v>
      </c>
      <c r="R141" s="49">
        <f>IF(AND(VLOOKUP(J109,NP,12,FALSE)=0,VLOOKUP(J109,NP,22,FALSE)=0),"",IF(VLOOKUP(J109,NP,12,FALSE)=0,VLOOKUP(J109,NP,4,FALSE),IF(VLOOKUP(J109,NP,22,FALSE)=0,VLOOKUP(J109,NP,14,FALSE),"")))</f>
        <v>0</v>
      </c>
      <c r="S141" s="50" t="str">
        <f>IF(R141="","",IF(VLOOKUP(J109,NP,12,FALSE)=0,CONCATENATE(VLOOKUP(J109,NP,5,FALSE),"  ",VLOOKUP(J109,NP,6,FALSE)),IF(VLOOKUP(J109,NP,22,FALSE)=0,CONCATENATE(VLOOKUP(J109,NP,15,FALSE),"  ",VLOOKUP(J109,NP,16,FALSE)),"")))</f>
        <v>Absent  </v>
      </c>
      <c r="T141" s="50"/>
      <c r="U141" s="164"/>
      <c r="V141" s="50"/>
      <c r="W141" s="50"/>
      <c r="X141" s="164"/>
      <c r="Y141" s="50"/>
      <c r="Z141" s="70"/>
      <c r="AA141" s="52"/>
      <c r="AB141" s="52"/>
      <c r="AC141" s="188"/>
      <c r="AD141" s="52"/>
      <c r="AE141" s="52"/>
      <c r="AF141" s="188"/>
      <c r="AG141" s="73"/>
      <c r="AH141" s="61"/>
      <c r="AI141" s="64">
        <f>IF(AH140="","",IF(VLOOKUP(Z140,NP,12,FALSE)=1,CONCATENATE(VLOOKUP(Z140,NP,8,FALSE)," pts - ",VLOOKUP(Z140,NP,11,FALSE)),IF(VLOOKUP(Z140,NP,22,FALSE)=1,CONCATENATE(VLOOKUP(Z140,NP,18,FALSE)," pts - ",VLOOKUP(Z140,NP,21,FALSE)),"")))</f>
      </c>
      <c r="AJ141" s="64"/>
      <c r="AK141" s="64"/>
      <c r="AL141" s="64"/>
      <c r="AM141" s="64"/>
      <c r="AN141" s="64"/>
      <c r="AO141" s="64"/>
      <c r="AP141" s="75"/>
      <c r="AQ141" s="75"/>
      <c r="AR141" s="75"/>
      <c r="AS141" s="75"/>
      <c r="AT141" s="33"/>
    </row>
    <row r="142" spans="1:46" ht="12" customHeight="1">
      <c r="A142" s="95"/>
      <c r="B142" s="71"/>
      <c r="C142" s="71"/>
      <c r="D142" s="71"/>
      <c r="E142" s="176"/>
      <c r="F142" s="71"/>
      <c r="G142" s="71"/>
      <c r="H142" s="176"/>
      <c r="I142" s="75"/>
      <c r="J142" s="97"/>
      <c r="K142" s="93"/>
      <c r="L142" s="94"/>
      <c r="M142" s="175"/>
      <c r="N142" s="94"/>
      <c r="O142" s="94"/>
      <c r="P142" s="175"/>
      <c r="Q142" s="71"/>
      <c r="R142" s="73"/>
      <c r="S142" s="64" t="str">
        <f>IF(R141="","",IF(VLOOKUP(J109,NP,12,FALSE)=0,CONCATENATE(VLOOKUP(J109,NP,8,FALSE)," pts - ",VLOOKUP(J109,NP,11,FALSE)),IF(VLOOKUP(J109,NP,22,FALSE)=0,CONCATENATE(VLOOKUP(J109,NP,18,FALSE)," pts - ",VLOOKUP(J109,NP,21,FALSE)),"")))</f>
        <v>0 pts - Inc</v>
      </c>
      <c r="T142" s="64"/>
      <c r="U142" s="185"/>
      <c r="V142" s="64"/>
      <c r="W142" s="64"/>
      <c r="X142" s="185"/>
      <c r="Y142" s="64"/>
      <c r="Z142" s="9"/>
      <c r="AA142" s="2"/>
      <c r="AB142" s="7"/>
      <c r="AC142" s="186"/>
      <c r="AD142" s="7"/>
      <c r="AE142" s="7"/>
      <c r="AF142" s="186"/>
      <c r="AG142" s="8"/>
      <c r="AH142" s="63"/>
      <c r="AI142" s="64">
        <f>IF(AH140="","",CONCATENATE(IF(VLOOKUP(Z140,NP,23,FALSE)="","",IF(VLOOKUP(Z140,NP,12,FALSE)=1,VLOOKUP(Z140,NP,23,FALSE),-VLOOKUP(Z140,NP,23,FALSE))),IF(VLOOKUP(Z140,NP,24,FALSE)="","",CONCATENATE(" / ",IF(VLOOKUP(Z140,NP,12,FALSE)=1,VLOOKUP(Z140,NP,24,FALSE),-VLOOKUP(Z140,NP,24,FALSE)))),IF(VLOOKUP(Z140,NP,25,FALSE)="","",CONCATENATE(" / ",IF(VLOOKUP(Z140,NP,12,FALSE)=1,VLOOKUP(Z140,NP,25,FALSE),-VLOOKUP(Z140,NP,25,FALSE)))),IF(VLOOKUP(Z140,NP,26,FALSE)="","",CONCATENATE(" / ",IF(VLOOKUP(Z140,NP,12,FALSE)=1,VLOOKUP(Z140,NP,26,FALSE),-VLOOKUP(Z140,NP,26,FALSE)))),IF(VLOOKUP(Z140,NP,27,FALSE)="","",CONCATENATE(" / ",IF(VLOOKUP(Z140,NP,12,FALSE)=1,VLOOKUP(Z140,NP,27,FALSE),-VLOOKUP(Z140,NP,27,FALSE)))),IF(VLOOKUP(Z140,NP,28)="","",CONCATENATE(" / ",IF(VLOOKUP(Z140,NP,12)=1,VLOOKUP(Z140,NP,28),-VLOOKUP(Z140,NP,28)))),IF(VLOOKUP(Z140,NP,29)="","",CONCATENATE(" / ",IF(VLOOKUP(Z140,NP,12)=1,VLOOKUP(Z140,NP,29),-VLOOKUP(Z140,NP,29))))))</f>
      </c>
      <c r="AJ142" s="64"/>
      <c r="AK142" s="64"/>
      <c r="AL142" s="64"/>
      <c r="AM142" s="64"/>
      <c r="AN142" s="64"/>
      <c r="AO142" s="64"/>
      <c r="AP142" s="75"/>
      <c r="AQ142" s="75"/>
      <c r="AR142" s="75"/>
      <c r="AS142" s="75"/>
      <c r="AT142" s="33"/>
    </row>
    <row r="143" spans="1:46" ht="12" customHeight="1">
      <c r="A143" s="95"/>
      <c r="B143" s="104"/>
      <c r="C143" s="96"/>
      <c r="D143" s="96"/>
      <c r="E143" s="165"/>
      <c r="F143" s="96"/>
      <c r="G143" s="96"/>
      <c r="H143" s="165"/>
      <c r="I143" s="71"/>
      <c r="J143" s="75"/>
      <c r="K143" s="80"/>
      <c r="L143" s="75"/>
      <c r="M143" s="130"/>
      <c r="N143" s="75"/>
      <c r="O143" s="75"/>
      <c r="P143" s="130"/>
      <c r="Q143" s="75"/>
      <c r="R143" s="27">
        <v>24</v>
      </c>
      <c r="S143" s="56" t="s">
        <v>55</v>
      </c>
      <c r="T143" s="56"/>
      <c r="U143" s="171">
        <f>IF(VLOOKUP(R143,NP,32,FALSE)="","",IF(VLOOKUP(R143,NP,32,FALSE)=0,"",VLOOKUP(R143,NP,32,FALSE)))</f>
      </c>
      <c r="V143" s="57">
        <f>IF(VLOOKUP(R143,NP,33,FALSE)="","",IF(VLOOKUP(R143,NP,34,FALSE)=2,"",VLOOKUP(R143,NP,34,FALSE)))</f>
      </c>
      <c r="W143" s="57"/>
      <c r="X143" s="182" t="str">
        <f>IF(VLOOKUP(R143,NP,33,FALSE)="","",IF(VLOOKUP(R143,NP,33,FALSE)=0,"",VLOOKUP(R143,NP,33,FALSE)))</f>
        <v> </v>
      </c>
      <c r="Y143" s="58"/>
      <c r="Z143" s="59">
        <f>IF(VLOOKUP(Z140,NP,14,FALSE)=0,"",VLOOKUP(Z140,NP,14,FALSE))</f>
      </c>
      <c r="AA143" s="50">
        <f>IF(Z143="","",CONCATENATE(VLOOKUP(Z140,NP,15,FALSE),"  ",VLOOKUP(Z140,NP,16,FALSE)))</f>
      </c>
      <c r="AB143" s="50"/>
      <c r="AC143" s="164"/>
      <c r="AD143" s="50"/>
      <c r="AE143" s="50"/>
      <c r="AF143" s="164"/>
      <c r="AG143" s="50"/>
      <c r="AH143" s="63"/>
      <c r="AI143" s="52"/>
      <c r="AJ143" s="52"/>
      <c r="AK143" s="11"/>
      <c r="AL143" s="11"/>
      <c r="AM143" s="11"/>
      <c r="AN143" s="11"/>
      <c r="AO143" s="66"/>
      <c r="AQ143" s="75"/>
      <c r="AR143" s="75"/>
      <c r="AS143" s="75"/>
      <c r="AT143" s="33"/>
    </row>
    <row r="144" spans="1:46" ht="12" customHeight="1">
      <c r="A144" s="95"/>
      <c r="B144" s="97"/>
      <c r="C144" s="94"/>
      <c r="D144" s="94"/>
      <c r="E144" s="175"/>
      <c r="F144" s="94"/>
      <c r="G144" s="94"/>
      <c r="H144" s="175"/>
      <c r="I144" s="75"/>
      <c r="J144" s="75"/>
      <c r="K144" s="80"/>
      <c r="L144" s="75"/>
      <c r="M144" s="130"/>
      <c r="N144" s="75"/>
      <c r="O144" s="75"/>
      <c r="P144" s="130"/>
      <c r="Q144" s="75"/>
      <c r="R144" s="52"/>
      <c r="S144" s="52"/>
      <c r="T144" s="52"/>
      <c r="U144" s="188"/>
      <c r="V144" s="52"/>
      <c r="W144" s="52"/>
      <c r="X144" s="188"/>
      <c r="Y144" s="73"/>
      <c r="Z144" s="54">
        <v>14</v>
      </c>
      <c r="AA144" s="65">
        <f>IF(Z143="","",CONCATENATE(VLOOKUP(Z140,NP,18,FALSE)," pts - ",VLOOKUP(Z140,NP,21,FALSE)))</f>
      </c>
      <c r="AB144" s="65"/>
      <c r="AC144" s="187"/>
      <c r="AD144" s="65"/>
      <c r="AE144" s="65"/>
      <c r="AF144" s="187"/>
      <c r="AG144" s="65"/>
      <c r="AQ144" s="75"/>
      <c r="AR144" s="75"/>
      <c r="AS144" s="75"/>
      <c r="AT144" s="33"/>
    </row>
    <row r="145" spans="1:46" ht="12" customHeight="1">
      <c r="A145" s="95"/>
      <c r="B145" s="104"/>
      <c r="C145" s="96"/>
      <c r="D145" s="96"/>
      <c r="E145" s="165"/>
      <c r="F145" s="96"/>
      <c r="G145" s="96"/>
      <c r="H145" s="165"/>
      <c r="I145" s="71"/>
      <c r="J145" s="75"/>
      <c r="K145" s="141"/>
      <c r="L145" s="142"/>
      <c r="M145" s="195"/>
      <c r="N145" s="142"/>
      <c r="O145" s="142"/>
      <c r="P145" s="195"/>
      <c r="Q145" s="40">
        <v>15</v>
      </c>
      <c r="R145" s="49">
        <f>IF(AND(VLOOKUP(J115,NP,12,FALSE)=0,VLOOKUP(J115,NP,22,FALSE)=0),"",IF(VLOOKUP(J115,NP,12,FALSE)=0,VLOOKUP(J115,NP,4,FALSE),IF(VLOOKUP(J115,NP,22,FALSE)=0,VLOOKUP(J115,NP,14,FALSE),"")))</f>
        <v>0</v>
      </c>
      <c r="S145" s="50" t="str">
        <f>IF(R145="","",IF(VLOOKUP(J115,NP,12,FALSE)=0,CONCATENATE(VLOOKUP(J115,NP,5,FALSE),"  ",VLOOKUP(J115,NP,6,FALSE)),IF(VLOOKUP(J115,NP,22,FALSE)=0,CONCATENATE(VLOOKUP(J115,NP,15,FALSE),"  ",VLOOKUP(J115,NP,16,FALSE)),"")))</f>
        <v>Absent  </v>
      </c>
      <c r="T145" s="50"/>
      <c r="U145" s="164"/>
      <c r="V145" s="50"/>
      <c r="W145" s="50"/>
      <c r="X145" s="164"/>
      <c r="Y145" s="50"/>
      <c r="Z145" s="63"/>
      <c r="AA145" s="64">
        <f>IF(Z143="","",CONCATENATE(IF(VLOOKUP(R143,NP,23,FALSE)="","",IF(VLOOKUP(R143,NP,12,FALSE)=1,VLOOKUP(R143,NP,23,FALSE),-VLOOKUP(R143,NP,23,FALSE))),IF(VLOOKUP(R143,NP,24,FALSE)="","",CONCATENATE(" / ",IF(VLOOKUP(R143,NP,12,FALSE)=1,VLOOKUP(R143,NP,24,FALSE),-VLOOKUP(R143,NP,24,FALSE)))),IF(VLOOKUP(R143,NP,25,FALSE)="","",CONCATENATE(" / ",IF(VLOOKUP(R143,NP,12,FALSE)=1,VLOOKUP(R143,NP,25,FALSE),-VLOOKUP(R143,NP,25,FALSE)))),IF(VLOOKUP(R143,NP,26,FALSE)="","",CONCATENATE(" / ",IF(VLOOKUP(R143,NP,12,FALSE)=1,VLOOKUP(R143,NP,26,FALSE),-VLOOKUP(R143,NP,26,FALSE)))),IF(VLOOKUP(R143,NP,27,FALSE)="","",CONCATENATE(" / ",IF(VLOOKUP(R143,NP,12,FALSE)=1,VLOOKUP(R143,NP,27,FALSE),-VLOOKUP(R143,NP,27,FALSE)))),IF(VLOOKUP(R143,NP,28)="","",CONCATENATE(" / ",IF(VLOOKUP(R143,NP,12)=1,VLOOKUP(R143,NP,28),-VLOOKUP(R143,NP,28)))),IF(VLOOKUP(R143,NP,29)="","",CONCATENATE(" / ",IF(VLOOKUP(R143,NP,12)=1,VLOOKUP(R143,NP,29),-VLOOKUP(R143,NP,29))))))</f>
      </c>
      <c r="AB145" s="64"/>
      <c r="AC145" s="185"/>
      <c r="AD145" s="64"/>
      <c r="AE145" s="64"/>
      <c r="AF145" s="185"/>
      <c r="AG145" s="64"/>
      <c r="AQ145" s="75"/>
      <c r="AR145" s="75"/>
      <c r="AS145" s="75"/>
      <c r="AT145" s="33"/>
    </row>
    <row r="146" spans="1:47" ht="12" customHeight="1">
      <c r="A146" s="95"/>
      <c r="B146" s="71"/>
      <c r="C146" s="94"/>
      <c r="D146" s="94"/>
      <c r="E146" s="175"/>
      <c r="F146" s="94"/>
      <c r="G146" s="94"/>
      <c r="H146" s="175"/>
      <c r="I146" s="75"/>
      <c r="J146" s="75"/>
      <c r="K146" s="75"/>
      <c r="L146" s="75"/>
      <c r="M146" s="130"/>
      <c r="N146" s="75"/>
      <c r="O146" s="75"/>
      <c r="P146" s="130"/>
      <c r="Q146" s="75"/>
      <c r="R146" s="73"/>
      <c r="S146" s="64" t="str">
        <f>IF(R145="","",IF(VLOOKUP(J115,NP,12,FALSE)=0,CONCATENATE(VLOOKUP(J115,NP,8,FALSE)," pts - ",VLOOKUP(J115,NP,11,FALSE)),IF(VLOOKUP(J115,NP,22,FALSE)=0,CONCATENATE(VLOOKUP(J115,NP,18,FALSE)," pts - ",VLOOKUP(J115,NP,21,FALSE)),"")))</f>
        <v>0 pts - Inc</v>
      </c>
      <c r="T146" s="64"/>
      <c r="U146" s="185"/>
      <c r="V146" s="64"/>
      <c r="W146" s="64"/>
      <c r="X146" s="185"/>
      <c r="Y146" s="64"/>
      <c r="Z146" s="117"/>
      <c r="AA146" s="77"/>
      <c r="AB146" s="78"/>
      <c r="AC146" s="170"/>
      <c r="AD146" s="78"/>
      <c r="AE146" s="78"/>
      <c r="AF146" s="170"/>
      <c r="AG146" s="79"/>
      <c r="AH146" s="49">
        <f>IF(AND(VLOOKUP(Z140,NP,12,FALSE)=0,VLOOKUP(Z140,NP,22,FALSE)=0),"",IF(VLOOKUP(Z140,NP,12,FALSE)=0,VLOOKUP(Z140,NP,4,FALSE),IF(VLOOKUP(Z140,NP,22,FALSE)=0,VLOOKUP(Z140,NP,14,FALSE),"")))</f>
      </c>
      <c r="AI146" s="50">
        <f>IF(AH146="","",IF(VLOOKUP(Z140,NP,12,FALSE)=0,CONCATENATE(VLOOKUP(Z140,NP,5,FALSE),"  ",VLOOKUP(Z140,NP,6,FALSE)),IF(VLOOKUP(Z140,NP,22,FALSE)=0,CONCATENATE(VLOOKUP(Z140,NP,15,FALSE),"  ",VLOOKUP(Z140,NP,16,FALSE)),"")))</f>
      </c>
      <c r="AJ146" s="50"/>
      <c r="AK146" s="50"/>
      <c r="AL146" s="50"/>
      <c r="AM146" s="50"/>
      <c r="AN146" s="50"/>
      <c r="AO146" s="50"/>
      <c r="AP146" s="76" t="s">
        <v>21</v>
      </c>
      <c r="AQ146" s="75"/>
      <c r="AR146" s="75"/>
      <c r="AS146" s="75"/>
      <c r="AT146" s="33"/>
      <c r="AU146" s="76" t="s">
        <v>14</v>
      </c>
    </row>
    <row r="147" spans="1:47" ht="12" customHeight="1">
      <c r="A147" s="95"/>
      <c r="B147" s="104"/>
      <c r="C147" s="96"/>
      <c r="D147" s="96"/>
      <c r="E147" s="165"/>
      <c r="F147" s="96"/>
      <c r="G147" s="96"/>
      <c r="H147" s="165"/>
      <c r="I147" s="71"/>
      <c r="J147" s="75"/>
      <c r="K147" s="75"/>
      <c r="L147" s="75"/>
      <c r="M147" s="130"/>
      <c r="N147" s="75"/>
      <c r="O147" s="75"/>
      <c r="P147" s="130"/>
      <c r="Q147" s="75"/>
      <c r="R147" s="117"/>
      <c r="S147" s="114"/>
      <c r="T147" s="124"/>
      <c r="U147" s="198"/>
      <c r="V147" s="124"/>
      <c r="W147" s="124"/>
      <c r="X147" s="198"/>
      <c r="Y147" s="124"/>
      <c r="AH147" s="73"/>
      <c r="AI147" s="64">
        <f>IF(AH146="","",IF(VLOOKUP(Z140,NP,12,FALSE)=0,CONCATENATE(VLOOKUP(Z140,NP,8,FALSE)," pts - ",VLOOKUP(Z140,NP,11,FALSE)),IF(VLOOKUP(Z140,NP,22,FALSE)=0,CONCATENATE(VLOOKUP(Z140,NP,18,FALSE)," pts - ",VLOOKUP(Z140,NP,21,FALSE)),"")))</f>
      </c>
      <c r="AJ147" s="64"/>
      <c r="AK147" s="64"/>
      <c r="AL147" s="64"/>
      <c r="AM147" s="64"/>
      <c r="AN147" s="64"/>
      <c r="AO147" s="64"/>
      <c r="AP147" s="75"/>
      <c r="AQ147" s="75"/>
      <c r="AR147" s="75"/>
      <c r="AS147" s="75"/>
      <c r="AT147" s="33"/>
      <c r="AU147" s="46"/>
    </row>
    <row r="148" spans="1:47" ht="12" customHeight="1">
      <c r="A148" s="95"/>
      <c r="B148" s="104"/>
      <c r="C148" s="96"/>
      <c r="D148" s="96"/>
      <c r="E148" s="165"/>
      <c r="F148" s="96"/>
      <c r="G148" s="96"/>
      <c r="H148" s="165"/>
      <c r="I148" s="71"/>
      <c r="J148" s="75"/>
      <c r="K148" s="75"/>
      <c r="L148" s="75"/>
      <c r="M148" s="130"/>
      <c r="N148" s="75"/>
      <c r="O148" s="75"/>
      <c r="P148" s="130"/>
      <c r="Q148" s="75"/>
      <c r="R148" s="117"/>
      <c r="S148" s="114"/>
      <c r="T148" s="124"/>
      <c r="U148" s="198"/>
      <c r="V148" s="124"/>
      <c r="W148" s="124"/>
      <c r="X148" s="198"/>
      <c r="Y148" s="124"/>
      <c r="Z148" s="81"/>
      <c r="AA148" s="82"/>
      <c r="AB148" s="82"/>
      <c r="AC148" s="82"/>
      <c r="AD148" s="82"/>
      <c r="AE148" s="82"/>
      <c r="AF148" s="82"/>
      <c r="AG148" s="83"/>
      <c r="AH148" s="73"/>
      <c r="AI148" s="124"/>
      <c r="AJ148" s="124"/>
      <c r="AK148" s="124"/>
      <c r="AL148" s="124"/>
      <c r="AM148" s="124"/>
      <c r="AN148" s="124"/>
      <c r="AO148" s="124"/>
      <c r="AP148" s="75"/>
      <c r="AQ148" s="75"/>
      <c r="AR148" s="75"/>
      <c r="AS148" s="75"/>
      <c r="AT148" s="33"/>
      <c r="AU148" s="46"/>
    </row>
    <row r="149" spans="1:47" ht="12" customHeight="1">
      <c r="A149" s="95"/>
      <c r="B149" s="104"/>
      <c r="C149" s="96"/>
      <c r="D149" s="96"/>
      <c r="E149" s="165"/>
      <c r="F149" s="96"/>
      <c r="G149" s="96"/>
      <c r="H149" s="165"/>
      <c r="I149" s="71"/>
      <c r="J149" s="75"/>
      <c r="K149" s="75"/>
      <c r="L149" s="75"/>
      <c r="M149" s="130"/>
      <c r="N149" s="75"/>
      <c r="O149" s="75"/>
      <c r="P149" s="130"/>
      <c r="Q149" s="75"/>
      <c r="R149" s="117"/>
      <c r="S149" s="114"/>
      <c r="T149" s="124"/>
      <c r="U149" s="198"/>
      <c r="V149" s="124"/>
      <c r="W149" s="124"/>
      <c r="X149" s="198"/>
      <c r="Y149" s="124"/>
      <c r="Z149" s="113"/>
      <c r="AA149" s="113"/>
      <c r="AB149" s="113"/>
      <c r="AC149" s="113"/>
      <c r="AD149" s="113"/>
      <c r="AE149" s="113"/>
      <c r="AF149" s="113"/>
      <c r="AG149" s="113"/>
      <c r="AH149" s="73"/>
      <c r="AI149" s="124"/>
      <c r="AJ149" s="124"/>
      <c r="AK149" s="124"/>
      <c r="AL149" s="124"/>
      <c r="AM149" s="124"/>
      <c r="AN149" s="124"/>
      <c r="AO149" s="124"/>
      <c r="AP149" s="75"/>
      <c r="AQ149" s="75"/>
      <c r="AR149" s="75"/>
      <c r="AS149" s="75"/>
      <c r="AT149" s="33"/>
      <c r="AU149" s="46"/>
    </row>
    <row r="150" spans="1:47" ht="12" customHeight="1">
      <c r="A150" s="95"/>
      <c r="B150" s="71"/>
      <c r="C150" s="94"/>
      <c r="D150" s="94"/>
      <c r="E150" s="175"/>
      <c r="F150" s="94"/>
      <c r="G150" s="94"/>
      <c r="H150" s="175"/>
      <c r="I150" s="75"/>
      <c r="J150" s="75"/>
      <c r="K150" s="75"/>
      <c r="L150" s="75"/>
      <c r="M150" s="130"/>
      <c r="N150" s="75"/>
      <c r="O150" s="75"/>
      <c r="P150" s="130"/>
      <c r="Q150" s="75"/>
      <c r="R150" s="117"/>
      <c r="S150" s="114"/>
      <c r="T150" s="115"/>
      <c r="U150" s="190"/>
      <c r="V150" s="115"/>
      <c r="W150" s="115"/>
      <c r="X150" s="190"/>
      <c r="Y150" s="116"/>
      <c r="Z150" s="91" t="s">
        <v>56</v>
      </c>
      <c r="AA150" s="91"/>
      <c r="AB150" s="91"/>
      <c r="AC150" s="91"/>
      <c r="AD150" s="91"/>
      <c r="AE150" s="91"/>
      <c r="AF150" s="91"/>
      <c r="AG150" s="91"/>
      <c r="AH150" s="117"/>
      <c r="AI150" s="116"/>
      <c r="AJ150" s="116"/>
      <c r="AK150" s="116"/>
      <c r="AL150" s="116"/>
      <c r="AM150" s="116"/>
      <c r="AN150" s="116"/>
      <c r="AO150" s="116"/>
      <c r="AP150" s="75"/>
      <c r="AQ150" s="75"/>
      <c r="AR150" s="75"/>
      <c r="AS150" s="75"/>
      <c r="AT150" s="33"/>
      <c r="AU150" s="46"/>
    </row>
    <row r="151" spans="1:47" ht="12" customHeight="1" thickBot="1">
      <c r="A151" s="95"/>
      <c r="B151" s="71"/>
      <c r="C151" s="94"/>
      <c r="D151" s="94"/>
      <c r="E151" s="175"/>
      <c r="F151" s="94"/>
      <c r="G151" s="94"/>
      <c r="H151" s="175"/>
      <c r="I151" s="75"/>
      <c r="J151" s="75"/>
      <c r="K151" s="75"/>
      <c r="L151" s="75"/>
      <c r="M151" s="130"/>
      <c r="N151" s="75"/>
      <c r="O151" s="75"/>
      <c r="P151" s="130"/>
      <c r="Q151" s="75"/>
      <c r="R151" s="117"/>
      <c r="S151" s="114"/>
      <c r="T151" s="115"/>
      <c r="U151" s="190"/>
      <c r="V151" s="115"/>
      <c r="W151" s="115"/>
      <c r="X151" s="190"/>
      <c r="Y151" s="116"/>
      <c r="Z151" s="117"/>
      <c r="AA151" s="116"/>
      <c r="AB151" s="116"/>
      <c r="AC151" s="192"/>
      <c r="AD151" s="116"/>
      <c r="AE151" s="116"/>
      <c r="AF151" s="192"/>
      <c r="AG151" s="116"/>
      <c r="AH151" s="117"/>
      <c r="AI151" s="116"/>
      <c r="AJ151" s="116"/>
      <c r="AK151" s="116"/>
      <c r="AL151" s="116"/>
      <c r="AM151" s="116"/>
      <c r="AN151" s="116"/>
      <c r="AO151" s="116"/>
      <c r="AP151" s="120"/>
      <c r="AU151" s="46"/>
    </row>
    <row r="152" spans="1:47" ht="12" customHeight="1">
      <c r="A152" s="95"/>
      <c r="B152" s="31"/>
      <c r="C152" s="12"/>
      <c r="D152" s="13"/>
      <c r="E152" s="177"/>
      <c r="F152" s="13"/>
      <c r="G152" s="13"/>
      <c r="H152" s="177"/>
      <c r="I152" s="12"/>
      <c r="J152" s="13"/>
      <c r="K152" s="13"/>
      <c r="L152" s="13"/>
      <c r="M152" s="193"/>
      <c r="N152" s="14"/>
      <c r="O152" s="14"/>
      <c r="P152" s="193"/>
      <c r="Q152" s="15"/>
      <c r="R152" s="117"/>
      <c r="S152" s="118"/>
      <c r="T152" s="119"/>
      <c r="U152" s="191"/>
      <c r="V152" s="119"/>
      <c r="W152" s="119"/>
      <c r="X152" s="191"/>
      <c r="Y152" s="40">
        <v>16</v>
      </c>
      <c r="Z152" s="49">
        <f>IF(AND(VLOOKUP(R137,NP,12,FALSE)=0,VLOOKUP(R137,NP,22,FALSE)=0),"",IF(VLOOKUP(R137,NP,12,FALSE)=0,VLOOKUP(R137,NP,4,FALSE),IF(VLOOKUP(R137,NP,22,FALSE)=0,VLOOKUP(R137,NP,14,FALSE),"")))</f>
      </c>
      <c r="AA152" s="50">
        <f>IF(Z152="","",IF(VLOOKUP(R137,NP,12,FALSE)=0,CONCATENATE(VLOOKUP(R137,NP,5,FALSE),"  ",VLOOKUP(R137,NP,6,FALSE)),IF(VLOOKUP(R137,NP,22,FALSE)=0,CONCATENATE(VLOOKUP(R137,NP,15,FALSE),"  ",VLOOKUP(R137,NP,16,FALSE)),"")))</f>
      </c>
      <c r="AB152" s="50"/>
      <c r="AC152" s="164"/>
      <c r="AD152" s="50"/>
      <c r="AE152" s="50"/>
      <c r="AF152" s="164"/>
      <c r="AG152" s="50"/>
      <c r="AH152" s="70"/>
      <c r="AI152" s="52"/>
      <c r="AJ152" s="52"/>
      <c r="AK152" s="52"/>
      <c r="AL152" s="52"/>
      <c r="AM152" s="52"/>
      <c r="AN152" s="52"/>
      <c r="AO152" s="52"/>
      <c r="AP152" s="120"/>
      <c r="AU152" s="46"/>
    </row>
    <row r="153" spans="1:47" ht="12" customHeight="1">
      <c r="A153" s="95"/>
      <c r="B153" s="32" t="s">
        <v>1</v>
      </c>
      <c r="C153" s="16"/>
      <c r="D153" s="17"/>
      <c r="E153" s="178"/>
      <c r="F153" s="208">
        <f>'Liste des parties'!$AH$2</f>
        <v>2</v>
      </c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9"/>
      <c r="R153" s="117"/>
      <c r="S153" s="114"/>
      <c r="T153" s="115"/>
      <c r="U153" s="190"/>
      <c r="V153" s="115"/>
      <c r="W153" s="115"/>
      <c r="X153" s="190"/>
      <c r="Y153" s="116"/>
      <c r="Z153" s="73"/>
      <c r="AA153" s="64">
        <f>IF(Z152="","",IF(VLOOKUP(R137,NP,12,FALSE)=0,CONCATENATE(VLOOKUP(R137,NP,8,FALSE)," pts - ",VLOOKUP(R137,NP,11,FALSE)),IF(VLOOKUP(R137,NP,22,FALSE)=0,CONCATENATE(VLOOKUP(R137,NP,18,FALSE)," pts - ",VLOOKUP(R137,NP,21,FALSE)),"")))</f>
      </c>
      <c r="AB153" s="64"/>
      <c r="AC153" s="185"/>
      <c r="AD153" s="64"/>
      <c r="AE153" s="64"/>
      <c r="AF153" s="185"/>
      <c r="AG153" s="64"/>
      <c r="AH153" s="9"/>
      <c r="AI153" s="2"/>
      <c r="AJ153" s="7"/>
      <c r="AK153" s="7"/>
      <c r="AL153" s="7"/>
      <c r="AM153" s="7"/>
      <c r="AN153" s="7"/>
      <c r="AO153" s="8"/>
      <c r="AP153" s="120"/>
      <c r="AU153" s="46"/>
    </row>
    <row r="154" spans="1:47" ht="12" customHeight="1">
      <c r="A154" s="95"/>
      <c r="B154" s="30"/>
      <c r="C154" s="16"/>
      <c r="D154" s="17"/>
      <c r="E154" s="179"/>
      <c r="F154" s="18"/>
      <c r="G154" s="18"/>
      <c r="H154" s="179"/>
      <c r="I154" s="21"/>
      <c r="J154" s="34"/>
      <c r="K154" s="34"/>
      <c r="L154" s="34"/>
      <c r="M154" s="166"/>
      <c r="N154" s="20"/>
      <c r="O154" s="20"/>
      <c r="P154" s="166"/>
      <c r="Q154" s="19"/>
      <c r="R154" s="117"/>
      <c r="S154" s="114"/>
      <c r="T154" s="115"/>
      <c r="U154" s="190"/>
      <c r="V154" s="115"/>
      <c r="W154" s="115"/>
      <c r="X154" s="190"/>
      <c r="Y154" s="116"/>
      <c r="Z154" s="27">
        <v>30</v>
      </c>
      <c r="AA154" s="56" t="s">
        <v>55</v>
      </c>
      <c r="AB154" s="56"/>
      <c r="AC154" s="171">
        <f>IF(VLOOKUP(Z154,NP,32,FALSE)="","",IF(VLOOKUP(Z154,NP,32,FALSE)=0,"",VLOOKUP(Z154,NP,32,FALSE)))</f>
      </c>
      <c r="AD154" s="57">
        <f>IF(VLOOKUP(Z154,NP,33,FALSE)="","",IF(VLOOKUP(Z154,NP,34,FALSE)=2,"",VLOOKUP(Z154,NP,34,FALSE)))</f>
      </c>
      <c r="AE154" s="57"/>
      <c r="AF154" s="182" t="str">
        <f>IF(VLOOKUP(Z154,NP,33,FALSE)="","",IF(VLOOKUP(Z154,NP,33,FALSE)=0,"",VLOOKUP(Z154,NP,33,FALSE)))</f>
        <v> </v>
      </c>
      <c r="AG154" s="58"/>
      <c r="AH154" s="59">
        <f>IF(VLOOKUP(Z154,NP,12,FALSE)=1,VLOOKUP(Z154,NP,4,FALSE),IF(VLOOKUP(Z154,NP,22,FALSE)=1,VLOOKUP(Z154,NP,14,FALSE),""))</f>
      </c>
      <c r="AI154" s="50">
        <f>IF(AH154="","",IF(VLOOKUP(Z154,NP,12,FALSE)=1,CONCATENATE(VLOOKUP(Z154,NP,5,FALSE),"  ",VLOOKUP(Z154,NP,6,FALSE)),IF(VLOOKUP(Z154,NP,22,FALSE)=1,CONCATENATE(VLOOKUP(Z154,NP,15,FALSE),"  ",VLOOKUP(Z154,NP,16,FALSE)),"")))</f>
      </c>
      <c r="AJ154" s="50"/>
      <c r="AK154" s="50"/>
      <c r="AL154" s="50"/>
      <c r="AM154" s="50"/>
      <c r="AN154" s="50"/>
      <c r="AO154" s="50"/>
      <c r="AP154" s="76" t="s">
        <v>22</v>
      </c>
      <c r="AU154" s="46"/>
    </row>
    <row r="155" spans="1:47" ht="12" customHeight="1">
      <c r="A155" s="95"/>
      <c r="B155" s="35" t="s">
        <v>68</v>
      </c>
      <c r="C155" s="16"/>
      <c r="D155" s="17"/>
      <c r="E155" s="179"/>
      <c r="F155" s="210" t="str">
        <f>'Liste des parties'!$AD$2</f>
        <v>TOP Normandie Détection</v>
      </c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1"/>
      <c r="R155" s="117"/>
      <c r="S155" s="114"/>
      <c r="T155" s="115"/>
      <c r="U155" s="190"/>
      <c r="V155" s="115"/>
      <c r="W155" s="115"/>
      <c r="X155" s="190"/>
      <c r="Y155" s="116"/>
      <c r="Z155" s="52"/>
      <c r="AA155" s="52"/>
      <c r="AB155" s="52"/>
      <c r="AC155" s="188"/>
      <c r="AD155" s="52"/>
      <c r="AE155" s="52"/>
      <c r="AF155" s="188"/>
      <c r="AG155" s="73"/>
      <c r="AH155" s="61"/>
      <c r="AI155" s="64">
        <f>IF(AH154="","",IF(VLOOKUP(Z154,NP,12,FALSE)=1,CONCATENATE(VLOOKUP(Z154,NP,8,FALSE)," pts - ",VLOOKUP(Z154,NP,11,FALSE)),IF(VLOOKUP(Z154,NP,22,FALSE)=1,CONCATENATE(VLOOKUP(Z154,NP,18,FALSE)," pts - ",VLOOKUP(Z154,NP,21,FALSE)),"")))</f>
      </c>
      <c r="AJ155" s="64"/>
      <c r="AK155" s="64"/>
      <c r="AL155" s="64"/>
      <c r="AM155" s="64"/>
      <c r="AN155" s="64"/>
      <c r="AO155" s="64"/>
      <c r="AP155" s="120"/>
      <c r="AU155" s="46"/>
    </row>
    <row r="156" spans="1:47" ht="12" customHeight="1">
      <c r="A156" s="95"/>
      <c r="B156" s="32"/>
      <c r="C156" s="16"/>
      <c r="D156" s="17"/>
      <c r="E156" s="180"/>
      <c r="F156" s="17"/>
      <c r="G156" s="17"/>
      <c r="H156" s="180"/>
      <c r="I156" s="21"/>
      <c r="J156" s="17"/>
      <c r="K156" s="17"/>
      <c r="L156" s="17"/>
      <c r="M156" s="179"/>
      <c r="N156" s="18"/>
      <c r="O156" s="18"/>
      <c r="P156" s="179"/>
      <c r="Q156" s="19"/>
      <c r="R156" s="117"/>
      <c r="S156" s="118"/>
      <c r="T156" s="119"/>
      <c r="U156" s="191"/>
      <c r="V156" s="119"/>
      <c r="W156" s="119"/>
      <c r="X156" s="191"/>
      <c r="Y156" s="40">
        <v>15</v>
      </c>
      <c r="Z156" s="49">
        <f>IF(AND(VLOOKUP(R143,NP,12,FALSE)=0,VLOOKUP(R143,NP,22,FALSE)=0),"",IF(VLOOKUP(R143,NP,12,FALSE)=0,VLOOKUP(R143,NP,4,FALSE),IF(VLOOKUP(R143,NP,22,FALSE)=0,VLOOKUP(R143,NP,14,FALSE),"")))</f>
      </c>
      <c r="AA156" s="50">
        <f>IF(Z156="","",IF(VLOOKUP(R143,NP,12,FALSE)=0,CONCATENATE(VLOOKUP(R143,NP,5,FALSE),"  ",VLOOKUP(R143,NP,6,FALSE)),IF(VLOOKUP(R143,NP,22,FALSE)=0,CONCATENATE(VLOOKUP(R143,NP,15,FALSE),"  ",VLOOKUP(R143,NP,16,FALSE)),"")))</f>
      </c>
      <c r="AB156" s="50"/>
      <c r="AC156" s="164"/>
      <c r="AD156" s="50"/>
      <c r="AE156" s="50"/>
      <c r="AF156" s="164"/>
      <c r="AG156" s="50"/>
      <c r="AH156" s="63"/>
      <c r="AI156" s="64">
        <f>IF(AH154="","",CONCATENATE(IF(VLOOKUP(Z154,NP,23,FALSE)="","",IF(VLOOKUP(Z154,NP,12,FALSE)=1,VLOOKUP(Z154,NP,23,FALSE),-VLOOKUP(Z154,NP,23,FALSE))),IF(VLOOKUP(Z154,NP,24,FALSE)="","",CONCATENATE(" / ",IF(VLOOKUP(Z154,NP,12,FALSE)=1,VLOOKUP(Z154,NP,24,FALSE),-VLOOKUP(Z154,NP,24,FALSE)))),IF(VLOOKUP(Z154,NP,25,FALSE)="","",CONCATENATE(" / ",IF(VLOOKUP(Z154,NP,12,FALSE)=1,VLOOKUP(Z154,NP,25,FALSE),-VLOOKUP(Z154,NP,25,FALSE)))),IF(VLOOKUP(Z154,NP,26,FALSE)="","",CONCATENATE(" / ",IF(VLOOKUP(Z154,NP,12,FALSE)=1,VLOOKUP(Z154,NP,26,FALSE),-VLOOKUP(Z154,NP,26,FALSE)))),IF(VLOOKUP(Z154,NP,27,FALSE)="","",CONCATENATE(" / ",IF(VLOOKUP(Z154,NP,12,FALSE)=1,VLOOKUP(Z154,NP,27,FALSE),-VLOOKUP(Z154,NP,27,FALSE)))),IF(VLOOKUP(Z154,NP,28)="","",CONCATENATE(" / ",IF(VLOOKUP(Z154,NP,12)=1,VLOOKUP(Z154,NP,28),-VLOOKUP(Z154,NP,28)))),IF(VLOOKUP(Z154,NP,29)="","",CONCATENATE(" / ",IF(VLOOKUP(Z154,NP,12)=1,VLOOKUP(Z154,NP,29),-VLOOKUP(Z154,NP,29))))))</f>
      </c>
      <c r="AJ156" s="64"/>
      <c r="AK156" s="64"/>
      <c r="AL156" s="64"/>
      <c r="AM156" s="64"/>
      <c r="AN156" s="64"/>
      <c r="AO156" s="64"/>
      <c r="AP156" s="120"/>
      <c r="AU156" s="46"/>
    </row>
    <row r="157" spans="1:47" ht="12" customHeight="1">
      <c r="A157" s="95"/>
      <c r="B157" s="32" t="s">
        <v>69</v>
      </c>
      <c r="C157" s="21"/>
      <c r="D157" s="34"/>
      <c r="E157" s="166"/>
      <c r="F157" s="212" t="str">
        <f>'Liste des parties'!$AE$2</f>
        <v>G 2009</v>
      </c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3"/>
      <c r="R157" s="117"/>
      <c r="S157" s="116"/>
      <c r="T157" s="116"/>
      <c r="U157" s="192"/>
      <c r="V157" s="116"/>
      <c r="W157" s="116"/>
      <c r="X157" s="192"/>
      <c r="Y157" s="116"/>
      <c r="Z157" s="73"/>
      <c r="AA157" s="64">
        <f>IF(Z156="","",IF(VLOOKUP(R143,NP,12,FALSE)=0,CONCATENATE(VLOOKUP(R143,NP,8,FALSE)," pts - ",VLOOKUP(R143,NP,11,FALSE)),IF(VLOOKUP(R143,NP,22,FALSE)=0,CONCATENATE(VLOOKUP(R143,NP,18,FALSE)," pts - ",VLOOKUP(R143,NP,21,FALSE)),"")))</f>
      </c>
      <c r="AB157" s="64"/>
      <c r="AC157" s="185"/>
      <c r="AD157" s="64"/>
      <c r="AE157" s="64"/>
      <c r="AF157" s="185"/>
      <c r="AG157" s="64"/>
      <c r="AH157" s="70"/>
      <c r="AI157" s="52"/>
      <c r="AJ157" s="52"/>
      <c r="AK157" s="11"/>
      <c r="AL157" s="11"/>
      <c r="AM157" s="11"/>
      <c r="AN157" s="11"/>
      <c r="AO157" s="66"/>
      <c r="AP157" s="120"/>
      <c r="AU157" s="46"/>
    </row>
    <row r="158" spans="1:47" ht="12" customHeight="1" thickBot="1">
      <c r="A158" s="95"/>
      <c r="B158" s="38"/>
      <c r="C158" s="22"/>
      <c r="D158" s="23"/>
      <c r="E158" s="181"/>
      <c r="F158" s="23"/>
      <c r="G158" s="23"/>
      <c r="H158" s="181"/>
      <c r="I158" s="22"/>
      <c r="J158" s="23"/>
      <c r="K158" s="23"/>
      <c r="L158" s="23"/>
      <c r="M158" s="194"/>
      <c r="N158" s="24"/>
      <c r="O158" s="24"/>
      <c r="P158" s="194"/>
      <c r="Q158" s="25"/>
      <c r="R158" s="117"/>
      <c r="S158" s="116"/>
      <c r="T158" s="116"/>
      <c r="U158" s="192"/>
      <c r="V158" s="116"/>
      <c r="W158" s="116"/>
      <c r="X158" s="192"/>
      <c r="Y158" s="116"/>
      <c r="Z158" s="70"/>
      <c r="AA158" s="77"/>
      <c r="AB158" s="78"/>
      <c r="AC158" s="170"/>
      <c r="AD158" s="78"/>
      <c r="AE158" s="78"/>
      <c r="AF158" s="170"/>
      <c r="AG158" s="79"/>
      <c r="AH158" s="49">
        <f>IF(AND(VLOOKUP(Z154,NP,12,FALSE)=0,VLOOKUP(Z154,NP,22,FALSE)=0),"",IF(VLOOKUP(Z154,NP,12,FALSE)=0,VLOOKUP(Z154,NP,4,FALSE),IF(VLOOKUP(Z154,NP,22,FALSE)=0,VLOOKUP(Z154,NP,14,FALSE),"")))</f>
      </c>
      <c r="AI158" s="50">
        <f>IF(AH158="","",IF(VLOOKUP(Z154,NP,12,FALSE)=0,CONCATENATE(VLOOKUP(Z154,NP,5,FALSE),"  ",VLOOKUP(Z154,NP,6,FALSE)),IF(VLOOKUP(Z154,NP,22,FALSE)=0,CONCATENATE(VLOOKUP(Z154,NP,15,FALSE),"  ",VLOOKUP(Z154,NP,16,FALSE)),"")))</f>
      </c>
      <c r="AJ158" s="50"/>
      <c r="AK158" s="50"/>
      <c r="AL158" s="50"/>
      <c r="AM158" s="50"/>
      <c r="AN158" s="50"/>
      <c r="AO158" s="50"/>
      <c r="AP158" s="76" t="s">
        <v>23</v>
      </c>
      <c r="AU158" s="46"/>
    </row>
    <row r="159" spans="1:47" ht="12" customHeight="1">
      <c r="A159" s="95"/>
      <c r="B159" s="71"/>
      <c r="C159" s="94"/>
      <c r="D159" s="94"/>
      <c r="E159" s="175"/>
      <c r="F159" s="94"/>
      <c r="G159" s="94"/>
      <c r="H159" s="175"/>
      <c r="I159" s="75"/>
      <c r="J159" s="75"/>
      <c r="K159" s="75"/>
      <c r="L159" s="75"/>
      <c r="M159" s="130"/>
      <c r="N159" s="75"/>
      <c r="O159" s="75"/>
      <c r="P159" s="130"/>
      <c r="Q159" s="75"/>
      <c r="R159" s="117"/>
      <c r="S159" s="75"/>
      <c r="T159" s="75"/>
      <c r="U159" s="130"/>
      <c r="V159" s="75"/>
      <c r="W159" s="75"/>
      <c r="X159" s="130"/>
      <c r="Y159" s="75"/>
      <c r="Z159" s="70"/>
      <c r="AA159" s="68"/>
      <c r="AB159" s="68"/>
      <c r="AC159" s="196"/>
      <c r="AD159" s="68"/>
      <c r="AE159" s="68"/>
      <c r="AF159" s="196"/>
      <c r="AG159" s="52"/>
      <c r="AH159" s="73"/>
      <c r="AI159" s="64">
        <f>IF(AH158="","",IF(VLOOKUP(Z154,NP,12,FALSE)=0,CONCATENATE(VLOOKUP(Z154,NP,8,FALSE)," pts - ",VLOOKUP(Z154,NP,11,FALSE)),IF(VLOOKUP(Z154,NP,22,FALSE)=0,CONCATENATE(VLOOKUP(Z154,NP,18,FALSE)," pts - ",VLOOKUP(Z154,NP,21,FALSE)),"")))</f>
      </c>
      <c r="AJ159" s="64"/>
      <c r="AK159" s="64"/>
      <c r="AL159" s="64"/>
      <c r="AM159" s="64"/>
      <c r="AN159" s="64"/>
      <c r="AO159" s="64"/>
      <c r="AP159" s="127"/>
      <c r="AU159" s="46"/>
    </row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</sheetData>
  <sheetProtection sheet="1" objects="1" scenarios="1"/>
  <mergeCells count="9">
    <mergeCell ref="F153:Q153"/>
    <mergeCell ref="F155:Q155"/>
    <mergeCell ref="F157:Q157"/>
    <mergeCell ref="AH1:AO1"/>
    <mergeCell ref="AH2:AO2"/>
    <mergeCell ref="AA139:AG139"/>
    <mergeCell ref="F81:Q81"/>
    <mergeCell ref="F83:Q83"/>
    <mergeCell ref="F85:Q85"/>
  </mergeCells>
  <printOptions horizontalCentered="1"/>
  <pageMargins left="0.1968503937007874" right="0.1968503937007874" top="0.51" bottom="0.56" header="0.29" footer="0.2"/>
  <pageSetup fitToHeight="2" orientation="portrait" paperSize="9" scale="63" r:id="rId1"/>
  <headerFooter alignWithMargins="0">
    <oddFooter>&amp;LPage &amp;P / &amp;N&amp;C&amp;F&amp;R&amp;D</oddFooter>
  </headerFooter>
  <rowBreaks count="1" manualBreakCount="1"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showGridLines="0" tabSelected="1" zoomScale="80" zoomScaleNormal="80" zoomScalePageLayoutView="0" workbookViewId="0" topLeftCell="AJ1">
      <selection activeCell="AB52" sqref="AB52"/>
    </sheetView>
  </sheetViews>
  <sheetFormatPr defaultColWidth="10.28125" defaultRowHeight="12.75"/>
  <cols>
    <col min="1" max="1" width="6.28125" style="39" customWidth="1"/>
    <col min="2" max="11" width="3.7109375" style="46" customWidth="1"/>
    <col min="12" max="12" width="3.7109375" style="144" customWidth="1"/>
    <col min="13" max="14" width="3.7109375" style="46" customWidth="1"/>
    <col min="15" max="15" width="3.7109375" style="144" customWidth="1"/>
    <col min="16" max="19" width="3.7109375" style="46" customWidth="1"/>
    <col min="20" max="20" width="3.7109375" style="144" customWidth="1"/>
    <col min="21" max="22" width="3.7109375" style="46" customWidth="1"/>
    <col min="23" max="23" width="3.7109375" style="144" customWidth="1"/>
    <col min="24" max="27" width="3.7109375" style="46" customWidth="1"/>
    <col min="28" max="28" width="3.7109375" style="144" customWidth="1"/>
    <col min="29" max="30" width="3.7109375" style="46" customWidth="1"/>
    <col min="31" max="31" width="3.7109375" style="144" customWidth="1"/>
    <col min="32" max="33" width="3.7109375" style="46" customWidth="1"/>
    <col min="34" max="34" width="3.7109375" style="144" customWidth="1"/>
    <col min="35" max="37" width="3.7109375" style="46" customWidth="1"/>
    <col min="38" max="38" width="3.7109375" style="144" customWidth="1"/>
    <col min="39" max="40" width="3.7109375" style="46" customWidth="1"/>
    <col min="41" max="41" width="3.7109375" style="144" customWidth="1"/>
    <col min="42" max="45" width="3.7109375" style="46" customWidth="1"/>
    <col min="46" max="46" width="3.7109375" style="144" customWidth="1"/>
    <col min="47" max="48" width="3.7109375" style="46" customWidth="1"/>
    <col min="49" max="49" width="3.7109375" style="144" customWidth="1"/>
    <col min="50" max="53" width="3.7109375" style="46" customWidth="1"/>
    <col min="54" max="54" width="3.7109375" style="144" customWidth="1"/>
    <col min="55" max="56" width="3.7109375" style="46" customWidth="1"/>
    <col min="57" max="57" width="3.7109375" style="144" customWidth="1"/>
    <col min="58" max="61" width="3.7109375" style="46" customWidth="1"/>
    <col min="62" max="62" width="3.7109375" style="144" customWidth="1"/>
    <col min="63" max="64" width="3.7109375" style="46" customWidth="1"/>
    <col min="65" max="65" width="3.7109375" style="144" customWidth="1"/>
    <col min="66" max="74" width="3.7109375" style="46" customWidth="1"/>
    <col min="75" max="75" width="6.28125" style="46" customWidth="1"/>
    <col min="76" max="76" width="5.7109375" style="46" customWidth="1"/>
    <col min="77" max="77" width="3.7109375" style="46" customWidth="1"/>
    <col min="78" max="78" width="8.7109375" style="46" customWidth="1"/>
    <col min="79" max="79" width="6.7109375" style="46" customWidth="1"/>
    <col min="80" max="80" width="3.7109375" style="48" customWidth="1"/>
    <col min="81" max="91" width="10.28125" style="46" customWidth="1"/>
    <col min="92" max="92" width="5.7109375" style="46" customWidth="1"/>
    <col min="93" max="16384" width="10.28125" style="46" customWidth="1"/>
  </cols>
  <sheetData>
    <row r="1" spans="10:80" ht="15.75" customHeight="1">
      <c r="J1" s="41"/>
      <c r="K1" s="42"/>
      <c r="L1" s="42"/>
      <c r="M1" s="42"/>
      <c r="N1" s="42"/>
      <c r="O1" s="42"/>
      <c r="P1" s="42"/>
      <c r="Q1" s="43"/>
      <c r="R1" s="41"/>
      <c r="S1" s="42"/>
      <c r="T1" s="42"/>
      <c r="U1" s="42"/>
      <c r="V1" s="42"/>
      <c r="W1" s="42"/>
      <c r="X1" s="42"/>
      <c r="Y1" s="43"/>
      <c r="Z1" s="41"/>
      <c r="AA1" s="42"/>
      <c r="AB1" s="42"/>
      <c r="AC1" s="42"/>
      <c r="AD1" s="42"/>
      <c r="AE1" s="42"/>
      <c r="AF1" s="42"/>
      <c r="AG1" s="43"/>
      <c r="AH1" s="41"/>
      <c r="AI1" s="42"/>
      <c r="AJ1" s="42"/>
      <c r="AK1" s="42"/>
      <c r="AL1" s="42"/>
      <c r="AM1" s="42"/>
      <c r="AN1" s="42"/>
      <c r="AO1" s="42"/>
      <c r="AP1" s="43"/>
      <c r="AQ1" s="41"/>
      <c r="AR1" s="42"/>
      <c r="AS1" s="42"/>
      <c r="AT1" s="42"/>
      <c r="AU1" s="42"/>
      <c r="AV1" s="42"/>
      <c r="AW1" s="42"/>
      <c r="AX1" s="42"/>
      <c r="AY1" s="41"/>
      <c r="AZ1" s="42"/>
      <c r="BA1" s="42"/>
      <c r="BB1" s="42"/>
      <c r="BC1" s="42"/>
      <c r="BD1" s="42"/>
      <c r="BE1" s="42"/>
      <c r="BF1" s="43"/>
      <c r="BG1" s="41"/>
      <c r="BH1" s="42"/>
      <c r="BI1" s="42"/>
      <c r="BJ1" s="42"/>
      <c r="BK1" s="42"/>
      <c r="BL1" s="42"/>
      <c r="BM1" s="42"/>
      <c r="BN1" s="43"/>
      <c r="BO1" s="214"/>
      <c r="BP1" s="214"/>
      <c r="BQ1" s="214"/>
      <c r="BR1" s="214"/>
      <c r="BS1" s="214"/>
      <c r="BT1" s="214"/>
      <c r="BU1" s="214"/>
      <c r="BV1" s="214"/>
      <c r="BW1" s="44"/>
      <c r="BX1" s="44"/>
      <c r="BY1" s="44"/>
      <c r="BZ1" s="44"/>
      <c r="CA1" s="44"/>
      <c r="CB1" s="45"/>
    </row>
    <row r="2" spans="10:79" ht="15.75" customHeight="1">
      <c r="J2" s="91" t="s">
        <v>67</v>
      </c>
      <c r="K2" s="143"/>
      <c r="L2" s="143"/>
      <c r="M2" s="143"/>
      <c r="N2" s="143"/>
      <c r="O2" s="143"/>
      <c r="P2" s="143"/>
      <c r="Q2" s="143"/>
      <c r="R2" s="91" t="s">
        <v>61</v>
      </c>
      <c r="S2" s="143"/>
      <c r="T2" s="143"/>
      <c r="U2" s="143"/>
      <c r="V2" s="143"/>
      <c r="W2" s="143"/>
      <c r="X2" s="143"/>
      <c r="Y2" s="143"/>
      <c r="Z2" s="91" t="s">
        <v>60</v>
      </c>
      <c r="AA2" s="143"/>
      <c r="AB2" s="143"/>
      <c r="AC2" s="143"/>
      <c r="AD2" s="143"/>
      <c r="AE2" s="143"/>
      <c r="AF2" s="143"/>
      <c r="AG2" s="143"/>
      <c r="AH2" s="47" t="s">
        <v>57</v>
      </c>
      <c r="AI2" s="47"/>
      <c r="AJ2" s="47"/>
      <c r="AK2" s="47"/>
      <c r="AL2" s="47"/>
      <c r="AM2" s="47"/>
      <c r="AN2" s="47"/>
      <c r="AO2" s="47"/>
      <c r="AP2" s="47" t="s">
        <v>58</v>
      </c>
      <c r="AQ2" s="47"/>
      <c r="AR2" s="47"/>
      <c r="AS2" s="47"/>
      <c r="AT2" s="47"/>
      <c r="AU2" s="47"/>
      <c r="AV2" s="47"/>
      <c r="AW2" s="47"/>
      <c r="AX2" s="47" t="s">
        <v>59</v>
      </c>
      <c r="AY2" s="47"/>
      <c r="AZ2" s="47"/>
      <c r="BA2" s="47"/>
      <c r="BB2" s="47"/>
      <c r="BC2" s="47"/>
      <c r="BD2" s="47"/>
      <c r="BE2" s="47"/>
      <c r="BF2" s="47" t="s">
        <v>0</v>
      </c>
      <c r="BG2" s="47"/>
      <c r="BH2" s="47"/>
      <c r="BI2" s="47"/>
      <c r="BJ2" s="47"/>
      <c r="BK2" s="47"/>
      <c r="BL2" s="47"/>
      <c r="BM2" s="47"/>
      <c r="BN2" s="143"/>
      <c r="BO2" s="212"/>
      <c r="BP2" s="212"/>
      <c r="BQ2" s="212"/>
      <c r="BR2" s="212"/>
      <c r="BS2" s="212"/>
      <c r="BT2" s="212"/>
      <c r="BU2" s="212"/>
      <c r="BV2" s="212"/>
      <c r="BW2" s="37"/>
      <c r="BX2" s="37"/>
      <c r="BY2" s="37"/>
      <c r="BZ2" s="37"/>
      <c r="CA2" s="37"/>
    </row>
    <row r="3" spans="35:79" ht="12" customHeight="1">
      <c r="AI3" s="51"/>
      <c r="AJ3" s="51"/>
      <c r="AK3" s="51"/>
      <c r="AL3" s="184"/>
      <c r="AM3" s="51"/>
      <c r="AN3" s="51"/>
      <c r="AO3" s="184"/>
      <c r="AP3" s="51"/>
      <c r="AQ3" s="51"/>
      <c r="AR3" s="51"/>
      <c r="AS3" s="51"/>
      <c r="AT3" s="184"/>
      <c r="AU3" s="51"/>
      <c r="AV3" s="51"/>
      <c r="AW3" s="184"/>
      <c r="AX3" s="51"/>
      <c r="AY3" s="51"/>
      <c r="AZ3" s="51"/>
      <c r="BA3" s="51"/>
      <c r="BB3" s="184"/>
      <c r="BC3" s="51"/>
      <c r="BD3" s="51"/>
      <c r="BE3" s="184"/>
      <c r="BF3" s="51"/>
      <c r="BG3" s="51"/>
      <c r="BH3" s="51"/>
      <c r="BI3" s="51"/>
      <c r="BJ3" s="184"/>
      <c r="BK3" s="51"/>
      <c r="BL3" s="51"/>
      <c r="BM3" s="184"/>
      <c r="BN3" s="51"/>
      <c r="BO3" s="216"/>
      <c r="BP3" s="216"/>
      <c r="BQ3" s="216"/>
      <c r="BR3" s="216"/>
      <c r="BS3" s="216"/>
      <c r="BT3" s="216"/>
      <c r="BU3" s="216"/>
      <c r="BV3" s="216"/>
      <c r="BW3" s="51"/>
      <c r="BX3" s="51"/>
      <c r="BY3" s="51"/>
      <c r="BZ3" s="51"/>
      <c r="CA3" s="51"/>
    </row>
    <row r="4" spans="34:79" ht="12" customHeight="1">
      <c r="AH4" s="145">
        <v>1</v>
      </c>
      <c r="AI4" s="49">
        <f>IF(VLOOKUP(AI6,NP,4,FALSE)=0,"",VLOOKUP(AI6,NP,4,FALSE))</f>
        <v>905</v>
      </c>
      <c r="AJ4" s="50" t="str">
        <f>IF(AI4="","",CONCATENATE(VLOOKUP(AI6,NP,5,FALSE),"  ",VLOOKUP(AI6,NP,6,FALSE)))</f>
        <v>HUBERT  Evan</v>
      </c>
      <c r="AK4" s="50"/>
      <c r="AL4" s="164"/>
      <c r="AM4" s="50"/>
      <c r="AN4" s="50"/>
      <c r="AO4" s="164"/>
      <c r="AP4" s="50"/>
      <c r="AQ4" s="51"/>
      <c r="AR4" s="51"/>
      <c r="AS4" s="51"/>
      <c r="AT4" s="184"/>
      <c r="AU4" s="51"/>
      <c r="AV4" s="51"/>
      <c r="AW4" s="184"/>
      <c r="AX4" s="51"/>
      <c r="AY4" s="51"/>
      <c r="AZ4" s="51"/>
      <c r="BA4" s="51"/>
      <c r="BB4" s="184"/>
      <c r="BC4" s="51"/>
      <c r="BD4" s="51"/>
      <c r="BE4" s="184"/>
      <c r="BF4" s="51"/>
      <c r="BG4" s="51"/>
      <c r="BH4" s="51"/>
      <c r="BI4" s="51"/>
      <c r="BJ4" s="184"/>
      <c r="BK4" s="51"/>
      <c r="BL4" s="51"/>
      <c r="BM4" s="184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33:43" ht="12" customHeight="1">
      <c r="AG5" s="146">
        <v>16</v>
      </c>
      <c r="AH5" s="147"/>
      <c r="AI5" s="52"/>
      <c r="AJ5" s="53" t="str">
        <f>IF(AI4="","",CONCATENATE(VLOOKUP(AI6,NP,8,FALSE)," pts - ",VLOOKUP(AI6,NP,11,FALSE)))</f>
        <v>759 pts - ST HILAIRE/PARI</v>
      </c>
      <c r="AK5" s="53"/>
      <c r="AL5" s="47"/>
      <c r="AM5" s="53"/>
      <c r="AN5" s="53"/>
      <c r="AO5" s="47"/>
      <c r="AP5" s="53"/>
      <c r="AQ5" s="54">
        <v>1</v>
      </c>
    </row>
    <row r="6" spans="26:50" ht="12" customHeight="1">
      <c r="Z6" s="50">
        <f>IF(AG6="","",CONCATENATE(VLOOKUP(AG9,NP,5,FALSE),"  ",VLOOKUP(AG9,NP,6,FALSE)))</f>
      </c>
      <c r="AA6" s="50"/>
      <c r="AB6" s="164"/>
      <c r="AC6" s="50"/>
      <c r="AD6" s="50"/>
      <c r="AE6" s="164"/>
      <c r="AF6" s="50"/>
      <c r="AG6" s="148">
        <f>IF(VLOOKUP(AG9,NP,4,FALSE)=0,"",VLOOKUP(AG9,NP,4,FALSE))</f>
      </c>
      <c r="AH6" s="147"/>
      <c r="AI6" s="55">
        <v>1</v>
      </c>
      <c r="AJ6" s="56" t="s">
        <v>55</v>
      </c>
      <c r="AK6" s="56"/>
      <c r="AL6" s="171">
        <f>IF(VLOOKUP(AI6,NP,32,FALSE)="","",IF(VLOOKUP(AI6,NP,32,FALSE)=0,"",VLOOKUP(AI6,NP,32,FALSE)))</f>
      </c>
      <c r="AM6" s="57">
        <f>IF(VLOOKUP(AI6,NP,33,FALSE)="","",IF(VLOOKUP(AI6,NP,34,FALSE)=2,"",VLOOKUP(AI6,NP,34,FALSE)))</f>
      </c>
      <c r="AN6" s="57"/>
      <c r="AO6" s="182" t="str">
        <f>IF(VLOOKUP(AI6,NP,33,FALSE)="","",IF(VLOOKUP(AI6,NP,33,FALSE)=0,"",VLOOKUP(AI6,NP,33,FALSE)))</f>
        <v> </v>
      </c>
      <c r="AP6" s="58"/>
      <c r="AQ6" s="59">
        <f>IF(VLOOKUP(AQ9,NP,4,FALSE)=0,"",VLOOKUP(AQ9,NP,4,FALSE))</f>
        <v>905</v>
      </c>
      <c r="AR6" s="50" t="str">
        <f>IF(AQ6="","",CONCATENATE(VLOOKUP(AQ9,NP,5,FALSE),"  ",VLOOKUP(AQ9,NP,6,FALSE)))</f>
        <v>HUBERT  Evan</v>
      </c>
      <c r="AS6" s="50"/>
      <c r="AT6" s="164"/>
      <c r="AU6" s="50"/>
      <c r="AV6" s="50"/>
      <c r="AW6" s="164"/>
      <c r="AX6" s="50"/>
    </row>
    <row r="7" spans="25:51" ht="12" customHeight="1">
      <c r="Y7" s="149"/>
      <c r="Z7" s="69">
        <f>IF(AG6="","",CONCATENATE(VLOOKUP(AG9,NP,8,FALSE)," pts - ",VLOOKUP(AG9,NP,11,FALSE)))</f>
      </c>
      <c r="AA7" s="69"/>
      <c r="AB7" s="174"/>
      <c r="AC7" s="69"/>
      <c r="AD7" s="69"/>
      <c r="AE7" s="174"/>
      <c r="AF7" s="69"/>
      <c r="AG7" s="150"/>
      <c r="AH7" s="147"/>
      <c r="AI7" s="3"/>
      <c r="AJ7" s="2"/>
      <c r="AK7" s="2"/>
      <c r="AL7" s="172"/>
      <c r="AM7" s="2"/>
      <c r="AN7" s="2"/>
      <c r="AO7" s="172"/>
      <c r="AP7" s="60"/>
      <c r="AQ7" s="61"/>
      <c r="AR7" s="53" t="str">
        <f>IF(AQ6="","",CONCATENATE(VLOOKUP(AQ9,NP,8,FALSE)," pts - ",VLOOKUP(AQ9,NP,11,FALSE)))</f>
        <v>759 pts - ST HILAIRE/PARI</v>
      </c>
      <c r="AS7" s="53"/>
      <c r="AT7" s="47"/>
      <c r="AU7" s="53"/>
      <c r="AV7" s="53"/>
      <c r="AW7" s="47"/>
      <c r="AX7" s="53"/>
      <c r="AY7" s="62"/>
    </row>
    <row r="8" spans="25:51" ht="12" customHeight="1">
      <c r="Y8" s="146">
        <v>9</v>
      </c>
      <c r="AG8" s="149"/>
      <c r="AH8" s="145">
        <v>16</v>
      </c>
      <c r="AI8" s="49">
        <f>IF(VLOOKUP(AI6,NP,14,FALSE)=0,"",VLOOKUP(AI6,NP,14,FALSE))</f>
      </c>
      <c r="AJ8" s="50">
        <f>IF(AI8="","",CONCATENATE(VLOOKUP(AI6,NP,15,FALSE),"  ",VLOOKUP(AI6,NP,16,FALSE)))</f>
      </c>
      <c r="AK8" s="4"/>
      <c r="AL8" s="173"/>
      <c r="AM8" s="4"/>
      <c r="AN8" s="4"/>
      <c r="AO8" s="173"/>
      <c r="AP8" s="5"/>
      <c r="AQ8" s="63"/>
      <c r="AR8" s="151"/>
      <c r="AS8" s="151"/>
      <c r="AT8" s="139"/>
      <c r="AU8" s="151"/>
      <c r="AV8" s="151"/>
      <c r="AW8" s="139"/>
      <c r="AX8" s="33"/>
      <c r="AY8" s="54">
        <v>1</v>
      </c>
    </row>
    <row r="9" spans="18:58" ht="12" customHeight="1">
      <c r="R9" s="50" t="str">
        <f>IF(Y9="","",CONCATENATE(VLOOKUP(Y15,NP,5,FALSE),"  ",VLOOKUP(Y15,NP,6,FALSE)))</f>
        <v>PINEL  Théo</v>
      </c>
      <c r="S9" s="50"/>
      <c r="T9" s="164"/>
      <c r="U9" s="50"/>
      <c r="V9" s="50"/>
      <c r="W9" s="164"/>
      <c r="X9" s="50"/>
      <c r="Y9" s="148">
        <f>IF(VLOOKUP(Y15,NP,4,FALSE)=0,"",VLOOKUP(Y15,NP,4,FALSE))</f>
        <v>918</v>
      </c>
      <c r="Z9" s="56" t="s">
        <v>55</v>
      </c>
      <c r="AA9" s="56"/>
      <c r="AB9" s="171">
        <f>IF(VLOOKUP(AG9,NP,32,FALSE)="","",IF(VLOOKUP(AG9,NP,32,FALSE)=0,"",VLOOKUP(AG9,NP,32,FALSE)))</f>
      </c>
      <c r="AC9" s="57">
        <f>IF(VLOOKUP(AG9,NP,33,FALSE)="","",IF(VLOOKUP(AG9,NP,34,FALSE)=2,"",VLOOKUP(AG9,NP,34,FALSE)))</f>
      </c>
      <c r="AD9" s="57"/>
      <c r="AE9" s="182" t="str">
        <f>IF(VLOOKUP(AG9,NP,33,FALSE)="","",IF(VLOOKUP(AG9,NP,33,FALSE)=0,"",VLOOKUP(AG9,NP,33,FALSE)))</f>
        <v> </v>
      </c>
      <c r="AF9" s="58"/>
      <c r="AG9" s="137">
        <v>17</v>
      </c>
      <c r="AH9" s="147"/>
      <c r="AI9" s="97"/>
      <c r="AJ9" s="94"/>
      <c r="AK9" s="94"/>
      <c r="AL9" s="175"/>
      <c r="AM9" s="94"/>
      <c r="AN9" s="94"/>
      <c r="AO9" s="175"/>
      <c r="AP9" s="75"/>
      <c r="AQ9" s="27">
        <v>9</v>
      </c>
      <c r="AR9" s="56" t="s">
        <v>55</v>
      </c>
      <c r="AS9" s="56"/>
      <c r="AT9" s="171">
        <f>IF(VLOOKUP(AQ9,NP,32,FALSE)="","",IF(VLOOKUP(AQ9,NP,32,FALSE)=0,"",VLOOKUP(AQ9,NP,32,FALSE)))</f>
        <v>1</v>
      </c>
      <c r="AU9" s="57">
        <f>IF(VLOOKUP(AQ9,NP,33,FALSE)="","",IF(VLOOKUP(AQ9,NP,34,FALSE)=2,"",VLOOKUP(AQ9,NP,34,FALSE)))</f>
        <v>43114</v>
      </c>
      <c r="AV9" s="57"/>
      <c r="AW9" s="182">
        <f>IF(VLOOKUP(AQ9,NP,33,FALSE)="","",IF(VLOOKUP(AQ9,NP,33,FALSE)=0,"",VLOOKUP(AQ9,NP,33,FALSE)))</f>
        <v>0.5833333333333334</v>
      </c>
      <c r="AX9" s="58"/>
      <c r="AY9" s="59">
        <f>IF(VLOOKUP(AY15,NP,4,FALSE)=0,"",VLOOKUP(AY15,NP,4,FALSE))</f>
        <v>912</v>
      </c>
      <c r="AZ9" s="50" t="str">
        <f>IF(AY9="","",CONCATENATE(VLOOKUP(AY15,NP,5,FALSE),"  ",VLOOKUP(AY15,NP,6,FALSE)))</f>
        <v>DUHAMEL BREMONT  Rowan</v>
      </c>
      <c r="BA9" s="50"/>
      <c r="BB9" s="164"/>
      <c r="BC9" s="50"/>
      <c r="BD9" s="50"/>
      <c r="BE9" s="164"/>
      <c r="BF9" s="50"/>
    </row>
    <row r="10" spans="17:59" ht="12" customHeight="1">
      <c r="Q10" s="149"/>
      <c r="R10" s="69" t="str">
        <f>IF(Y9="","",CONCATENATE(VLOOKUP(Y15,NP,8,FALSE)," pts - ",VLOOKUP(Y15,NP,11,FALSE)))</f>
        <v>500 pts - ENT ST PIERRE</v>
      </c>
      <c r="S10" s="69"/>
      <c r="T10" s="174"/>
      <c r="U10" s="69"/>
      <c r="V10" s="69"/>
      <c r="W10" s="174"/>
      <c r="X10" s="53"/>
      <c r="Y10" s="149"/>
      <c r="AH10" s="145">
        <v>9</v>
      </c>
      <c r="AI10" s="49">
        <f>IF(VLOOKUP(AI12,NP,4,FALSE)=0,"",VLOOKUP(AI12,NP,4,FALSE))</f>
        <v>912</v>
      </c>
      <c r="AJ10" s="50" t="str">
        <f>IF(AI10="","",CONCATENATE(VLOOKUP(AI12,NP,5,FALSE),"  ",VLOOKUP(AI12,NP,6,FALSE)))</f>
        <v>DUHAMEL BREMONT  Rowan</v>
      </c>
      <c r="AK10" s="50"/>
      <c r="AL10" s="164"/>
      <c r="AM10" s="50"/>
      <c r="AN10" s="50"/>
      <c r="AO10" s="164"/>
      <c r="AP10" s="50"/>
      <c r="AQ10" s="6"/>
      <c r="AR10" s="7"/>
      <c r="AS10" s="7"/>
      <c r="AT10" s="186"/>
      <c r="AU10" s="7"/>
      <c r="AV10" s="7"/>
      <c r="AW10" s="186"/>
      <c r="AX10" s="8"/>
      <c r="AY10" s="61"/>
      <c r="AZ10" s="53" t="str">
        <f>IF(AY9="","",CONCATENATE(VLOOKUP(AY15,NP,8,FALSE)," pts - ",VLOOKUP(AY15,NP,11,FALSE)))</f>
        <v>652 pts - EVREUX EC</v>
      </c>
      <c r="BA10" s="53"/>
      <c r="BB10" s="47"/>
      <c r="BC10" s="53"/>
      <c r="BD10" s="53"/>
      <c r="BE10" s="47"/>
      <c r="BF10" s="53"/>
      <c r="BG10" s="62"/>
    </row>
    <row r="11" spans="17:59" ht="12" customHeight="1">
      <c r="Q11" s="149"/>
      <c r="R11" s="53">
        <f>IF(Y9="","",CONCATENATE(IF(VLOOKUP(AG9,NP,23,FALSE)="","",IF(VLOOKUP(AG9,NP,12,FALSE)=1,VLOOKUP(AG9,NP,23,FALSE),-VLOOKUP(AG9,NP,23,FALSE))),IF(VLOOKUP(AG9,NP,24,FALSE)="","",CONCATENATE(" / ",IF(VLOOKUP(AG9,NP,12,FALSE)=1,VLOOKUP(AG9,NP,24,FALSE),-VLOOKUP(AG9,NP,24,FALSE)))),IF(VLOOKUP(AG9,NP,25,FALSE)="","",CONCATENATE(" / ",IF(VLOOKUP(AG9,NP,12,FALSE)=1,VLOOKUP(AG9,NP,25,FALSE),-VLOOKUP(AG9,NP,25,FALSE)))),IF(VLOOKUP(AG9,NP,26,FALSE)="","",CONCATENATE(" / ",IF(VLOOKUP(AG9,NP,12,FALSE)=1,VLOOKUP(AG9,NP,26,FALSE),-VLOOKUP(AG9,NP,26,FALSE)))),IF(VLOOKUP(AG9,NP,27,FALSE)="","",CONCATENATE(" / ",IF(VLOOKUP(AG9,NP,12,FALSE)=1,VLOOKUP(AG9,NP,27,FALSE),-VLOOKUP(AG9,NP,27,FALSE)))),IF(VLOOKUP(AG9,NP,28)="","",CONCATENATE(" / ",IF(VLOOKUP(AG9,NP,12)=1,VLOOKUP(AG9,NP,28),-VLOOKUP(AG9,NP,28)))),IF(VLOOKUP(AG9,NP,29)="","",CONCATENATE(" / ",IF(VLOOKUP(AG9,NP,12)=1,VLOOKUP(AG9,NP,29),-VLOOKUP(AG9,NP,29))))))</f>
      </c>
      <c r="S11" s="53"/>
      <c r="T11" s="47"/>
      <c r="U11" s="53"/>
      <c r="V11" s="53"/>
      <c r="W11" s="47"/>
      <c r="X11" s="53"/>
      <c r="Y11" s="149"/>
      <c r="AG11" s="149"/>
      <c r="AH11" s="147"/>
      <c r="AI11" s="52"/>
      <c r="AJ11" s="53" t="str">
        <f>IF(AI10="","",CONCATENATE(VLOOKUP(AI12,NP,8,FALSE)," pts - ",VLOOKUP(AI12,NP,11,FALSE)))</f>
        <v>652 pts - EVREUX EC</v>
      </c>
      <c r="AK11" s="53"/>
      <c r="AL11" s="47"/>
      <c r="AM11" s="53"/>
      <c r="AN11" s="53"/>
      <c r="AO11" s="47"/>
      <c r="AP11" s="53"/>
      <c r="AQ11" s="9"/>
      <c r="AR11" s="2"/>
      <c r="AS11" s="7"/>
      <c r="AT11" s="186"/>
      <c r="AU11" s="7"/>
      <c r="AV11" s="7"/>
      <c r="AW11" s="186"/>
      <c r="AX11" s="8"/>
      <c r="AY11" s="63"/>
      <c r="AZ11" s="53">
        <f>IF(AY9="","",CONCATENATE(IF(VLOOKUP(AQ9,NP,23,FALSE)="","",IF(VLOOKUP(AQ9,NP,12,FALSE)=1,VLOOKUP(AQ9,NP,23,FALSE),-VLOOKUP(AQ9,NP,23,FALSE))),IF(VLOOKUP(AQ9,NP,24,FALSE)="","",CONCATENATE(" / ",IF(VLOOKUP(AQ9,NP,12,FALSE)=1,VLOOKUP(AQ9,NP,24,FALSE),-VLOOKUP(AQ9,NP,24,FALSE)))),IF(VLOOKUP(AQ9,NP,25,FALSE)="","",CONCATENATE(" / ",IF(VLOOKUP(AQ9,NP,12,FALSE)=1,VLOOKUP(AQ9,NP,25,FALSE),-VLOOKUP(AQ9,NP,25,FALSE)))),IF(VLOOKUP(AQ9,NP,26,FALSE)="","",CONCATENATE(" / ",IF(VLOOKUP(AQ9,NP,12,FALSE)=1,VLOOKUP(AQ9,NP,26,FALSE),-VLOOKUP(AQ9,NP,26,FALSE)))),IF(VLOOKUP(AQ9,NP,27,FALSE)="","",CONCATENATE(" / ",IF(VLOOKUP(AQ9,NP,12,FALSE)=1,VLOOKUP(AQ9,NP,27,FALSE),-VLOOKUP(AQ9,NP,27,FALSE)))),IF(VLOOKUP(AQ9,NP,28)="","",CONCATENATE(" / ",IF(VLOOKUP(AQ9,NP,12)=1,VLOOKUP(AQ9,NP,28),-VLOOKUP(AQ9,NP,28)))),IF(VLOOKUP(AQ9,NP,29)="","",CONCATENATE(" / ",IF(VLOOKUP(AQ9,NP,12)=1,VLOOKUP(AQ9,NP,29),-VLOOKUP(AQ9,NP,29))))))</f>
      </c>
      <c r="BA11" s="53"/>
      <c r="BB11" s="47"/>
      <c r="BC11" s="53"/>
      <c r="BD11" s="53"/>
      <c r="BE11" s="47"/>
      <c r="BF11" s="53"/>
      <c r="BG11" s="62"/>
    </row>
    <row r="12" spans="17:59" ht="12" customHeight="1">
      <c r="Q12" s="149"/>
      <c r="Y12" s="149"/>
      <c r="Z12" s="50" t="str">
        <f>IF(AG12="","",IF(VLOOKUP(AI12,NP,12,FALSE)=0,CONCATENATE(VLOOKUP(AI12,NP,5,FALSE),"  ",VLOOKUP(AI12,NP,6,FALSE)),IF(VLOOKUP(AI12,NP,22,FALSE)=0,CONCATENATE(VLOOKUP(AI12,NP,15,FALSE),"  ",VLOOKUP(AI12,NP,16,FALSE)),"")))</f>
        <v>PINEL  Théo</v>
      </c>
      <c r="AA12" s="50"/>
      <c r="AB12" s="164"/>
      <c r="AC12" s="50"/>
      <c r="AD12" s="50"/>
      <c r="AE12" s="164"/>
      <c r="AF12" s="50"/>
      <c r="AG12" s="148">
        <f>IF(AND(VLOOKUP(AI12,NP,12,FALSE)=0,VLOOKUP(AI12,NP,22,FALSE)=0),"",IF(VLOOKUP(AI12,NP,12,FALSE)=0,VLOOKUP(AI12,NP,4,FALSE),IF(VLOOKUP(AI12,NP,22,FALSE)=0,VLOOKUP(AI12,NP,14,FALSE),"")))</f>
        <v>918</v>
      </c>
      <c r="AH12" s="147"/>
      <c r="AI12" s="55">
        <v>2</v>
      </c>
      <c r="AJ12" s="56" t="s">
        <v>55</v>
      </c>
      <c r="AK12" s="56"/>
      <c r="AL12" s="171">
        <f>IF(VLOOKUP(AI12,NP,32,FALSE)="","",IF(VLOOKUP(AI12,NP,32,FALSE)=0,"",VLOOKUP(AI12,NP,32,FALSE)))</f>
        <v>1</v>
      </c>
      <c r="AM12" s="57">
        <f>IF(VLOOKUP(AI12,NP,33,FALSE)="","",IF(VLOOKUP(AI12,NP,34,FALSE)=2,"",VLOOKUP(AI12,NP,34,FALSE)))</f>
        <v>43114</v>
      </c>
      <c r="AN12" s="57"/>
      <c r="AO12" s="182">
        <f>IF(VLOOKUP(AI12,NP,33,FALSE)="","",IF(VLOOKUP(AI12,NP,33,FALSE)=0,"",VLOOKUP(AI12,NP,33,FALSE)))</f>
        <v>0.5416666666666666</v>
      </c>
      <c r="AP12" s="58"/>
      <c r="AQ12" s="59">
        <f>IF(VLOOKUP(AQ9,NP,14,FALSE)=0,"",VLOOKUP(AQ9,NP,14,FALSE))</f>
        <v>912</v>
      </c>
      <c r="AR12" s="50" t="str">
        <f>IF(AQ12="","",CONCATENATE(VLOOKUP(AQ9,NP,15,FALSE),"  ",VLOOKUP(AQ9,NP,16,FALSE)))</f>
        <v>DUHAMEL BREMONT  Rowan</v>
      </c>
      <c r="AS12" s="50"/>
      <c r="AT12" s="164"/>
      <c r="AU12" s="50"/>
      <c r="AV12" s="50"/>
      <c r="AW12" s="164"/>
      <c r="AX12" s="50"/>
      <c r="AY12" s="62"/>
      <c r="BF12" s="33"/>
      <c r="BG12" s="62"/>
    </row>
    <row r="13" spans="17:59" ht="12" customHeight="1">
      <c r="Q13" s="149"/>
      <c r="Z13" s="69" t="str">
        <f>IF(AG12="","",IF(VLOOKUP(AI12,NP,12,FALSE)=0,CONCATENATE(VLOOKUP(AI12,NP,8,FALSE)," pts - ",VLOOKUP(AI12,NP,11,FALSE)),IF(VLOOKUP(AI12,NP,22,FALSE)=0,CONCATENATE(VLOOKUP(AI12,NP,18,FALSE)," pts - ",VLOOKUP(AI12,NP,21,FALSE)),"")))</f>
        <v>500 pts - ENT ST PIERRE</v>
      </c>
      <c r="AA13" s="69"/>
      <c r="AB13" s="174"/>
      <c r="AC13" s="69"/>
      <c r="AD13" s="69"/>
      <c r="AE13" s="174"/>
      <c r="AF13" s="69"/>
      <c r="AG13" s="146">
        <v>9</v>
      </c>
      <c r="AH13" s="147"/>
      <c r="AI13" s="3"/>
      <c r="AJ13" s="2"/>
      <c r="AK13" s="2"/>
      <c r="AL13" s="172"/>
      <c r="AM13" s="2"/>
      <c r="AN13" s="2"/>
      <c r="AO13" s="172"/>
      <c r="AP13" s="60"/>
      <c r="AQ13" s="54">
        <v>8</v>
      </c>
      <c r="AR13" s="69" t="str">
        <f>IF(AQ12="","",CONCATENATE(VLOOKUP(AQ9,NP,18,FALSE)," pts - ",VLOOKUP(AQ9,NP,21,FALSE)))</f>
        <v>652 pts - EVREUX EC</v>
      </c>
      <c r="AS13" s="69"/>
      <c r="AT13" s="174"/>
      <c r="AU13" s="69"/>
      <c r="AV13" s="69"/>
      <c r="AW13" s="174"/>
      <c r="AX13" s="69"/>
      <c r="AY13" s="33"/>
      <c r="BF13" s="33"/>
      <c r="BG13" s="62"/>
    </row>
    <row r="14" spans="17:59" ht="12" customHeight="1">
      <c r="Q14" s="146">
        <v>9</v>
      </c>
      <c r="AG14" s="149"/>
      <c r="AH14" s="152">
        <v>8</v>
      </c>
      <c r="AI14" s="49">
        <f>IF(VLOOKUP(AI12,NP,14,FALSE)=0,"",VLOOKUP(AI12,NP,14,FALSE))</f>
        <v>918</v>
      </c>
      <c r="AJ14" s="50" t="str">
        <f>IF(AI14="","",CONCATENATE(VLOOKUP(AI12,NP,15,FALSE),"  ",VLOOKUP(AI12,NP,16,FALSE)))</f>
        <v>PINEL  Théo</v>
      </c>
      <c r="AK14" s="4"/>
      <c r="AL14" s="173"/>
      <c r="AM14" s="4"/>
      <c r="AN14" s="4"/>
      <c r="AO14" s="173"/>
      <c r="AP14" s="5"/>
      <c r="AQ14" s="63"/>
      <c r="AR14" s="53">
        <f>IF(AQ12="","",CONCATENATE(IF(VLOOKUP(AI12,NP,23,FALSE)="","",IF(VLOOKUP(AI12,NP,12,FALSE)=1,VLOOKUP(AI12,NP,23,FALSE),-VLOOKUP(AI12,NP,23,FALSE))),IF(VLOOKUP(AI12,NP,24,FALSE)="","",CONCATENATE(" / ",IF(VLOOKUP(AI12,NP,12,FALSE)=1,VLOOKUP(AI12,NP,24,FALSE),-VLOOKUP(AI12,NP,24,FALSE)))),IF(VLOOKUP(AI12,NP,25,FALSE)="","",CONCATENATE(" / ",IF(VLOOKUP(AI12,NP,12,FALSE)=1,VLOOKUP(AI12,NP,25,FALSE),-VLOOKUP(AI12,NP,25,FALSE)))),IF(VLOOKUP(AI12,NP,26,FALSE)="","",CONCATENATE(" / ",IF(VLOOKUP(AI12,NP,12,FALSE)=1,VLOOKUP(AI12,NP,26,FALSE),-VLOOKUP(AI12,NP,26,FALSE)))),IF(VLOOKUP(AI12,NP,27,FALSE)="","",CONCATENATE(" / ",IF(VLOOKUP(AI12,NP,12,FALSE)=1,VLOOKUP(AI12,NP,27,FALSE),-VLOOKUP(AI12,NP,27,FALSE)))),IF(VLOOKUP(AI12,NP,28)="","",CONCATENATE(" / ",IF(VLOOKUP(AI12,NP,12)=1,VLOOKUP(AI12,NP,28),-VLOOKUP(AI12,NP,28)))),IF(VLOOKUP(AI12,NP,29)="","",CONCATENATE(" / ",IF(VLOOKUP(AI12,NP,12)=1,VLOOKUP(AI12,NP,29),-VLOOKUP(AI12,NP,29))))))</f>
      </c>
      <c r="AS14" s="53"/>
      <c r="AT14" s="47"/>
      <c r="AU14" s="53"/>
      <c r="AV14" s="53"/>
      <c r="AW14" s="47"/>
      <c r="AX14" s="53"/>
      <c r="AY14" s="33"/>
      <c r="BF14" s="33"/>
      <c r="BG14" s="54">
        <v>1</v>
      </c>
    </row>
    <row r="15" spans="10:66" ht="12" customHeight="1">
      <c r="J15" s="50" t="str">
        <f>IF(Q15="","",CONCATENATE(VLOOKUP(Q25,NP,5,FALSE),"  ",VLOOKUP(Q25,NP,6,FALSE)))</f>
        <v>MORIN  Oscar</v>
      </c>
      <c r="K15" s="50"/>
      <c r="L15" s="164"/>
      <c r="M15" s="50"/>
      <c r="N15" s="50"/>
      <c r="O15" s="164"/>
      <c r="P15" s="50"/>
      <c r="Q15" s="148">
        <f>IF(VLOOKUP(Q25,NP,4,FALSE)=0,"",VLOOKUP(Q25,NP,4,FALSE))</f>
        <v>907</v>
      </c>
      <c r="R15" s="56" t="s">
        <v>55</v>
      </c>
      <c r="S15" s="56"/>
      <c r="T15" s="171">
        <f>IF(VLOOKUP(Y15,NP,32,FALSE)="","",IF(VLOOKUP(Y15,NP,32,FALSE)=0,"",VLOOKUP(Y15,NP,32,FALSE)))</f>
        <v>5</v>
      </c>
      <c r="U15" s="57">
        <f>IF(VLOOKUP(Y15,NP,33,FALSE)="","",IF(VLOOKUP(Y15,NP,34,FALSE)=2,"",VLOOKUP(Y15,NP,34,FALSE)))</f>
        <v>43114</v>
      </c>
      <c r="V15" s="57"/>
      <c r="W15" s="182">
        <f>IF(VLOOKUP(Y15,NP,33,FALSE)="","",IF(VLOOKUP(Y15,NP,33,FALSE)=0,"",VLOOKUP(Y15,NP,33,FALSE)))</f>
        <v>0.6458333333333334</v>
      </c>
      <c r="X15" s="58"/>
      <c r="Y15" s="27">
        <v>21</v>
      </c>
      <c r="AH15" s="147"/>
      <c r="AI15" s="3"/>
      <c r="AJ15" s="53" t="str">
        <f>IF(AI14="","",CONCATENATE(VLOOKUP(AI12,NP,18,FALSE)," pts - ",VLOOKUP(AI12,NP,21,FALSE)))</f>
        <v>500 pts - ENT ST PIERRE</v>
      </c>
      <c r="AK15" s="53"/>
      <c r="AL15" s="47"/>
      <c r="AM15" s="53"/>
      <c r="AN15" s="53"/>
      <c r="AO15" s="47"/>
      <c r="AP15" s="53"/>
      <c r="AQ15" s="10"/>
      <c r="AR15" s="66"/>
      <c r="AS15" s="66"/>
      <c r="AT15" s="168"/>
      <c r="AU15" s="11"/>
      <c r="AV15" s="11"/>
      <c r="AW15" s="168"/>
      <c r="AX15" s="66"/>
      <c r="AY15" s="67">
        <v>13</v>
      </c>
      <c r="AZ15" s="56" t="s">
        <v>55</v>
      </c>
      <c r="BA15" s="56"/>
      <c r="BB15" s="171">
        <f>IF(VLOOKUP(AY15,NP,32,FALSE)="","",IF(VLOOKUP(AY15,NP,32,FALSE)=0,"",VLOOKUP(AY15,NP,32,FALSE)))</f>
        <v>1</v>
      </c>
      <c r="BC15" s="57">
        <f>IF(VLOOKUP(AY15,NP,33,FALSE)="","",IF(VLOOKUP(AY15,NP,34,FALSE)=2,"",VLOOKUP(AY15,NP,34,FALSE)))</f>
        <v>43114</v>
      </c>
      <c r="BD15" s="57"/>
      <c r="BE15" s="182">
        <f>IF(VLOOKUP(AY15,NP,33,FALSE)="","",IF(VLOOKUP(AY15,NP,33,FALSE)=0,"",VLOOKUP(AY15,NP,33,FALSE)))</f>
        <v>0.6458333333333334</v>
      </c>
      <c r="BF15" s="58"/>
      <c r="BG15" s="59">
        <f>IF(VLOOKUP(BG27,NP,4,FALSE)=0,"",VLOOKUP(BG27,NP,4,FALSE))</f>
        <v>904</v>
      </c>
      <c r="BH15" s="50" t="str">
        <f>IF(BG15="","",CONCATENATE(VLOOKUP(BG27,NP,5,FALSE),"  ",VLOOKUP(BG27,NP,6,FALSE)))</f>
        <v>SARRALANGUE  Noam</v>
      </c>
      <c r="BI15" s="50"/>
      <c r="BJ15" s="164"/>
      <c r="BK15" s="50"/>
      <c r="BL15" s="50"/>
      <c r="BM15" s="164"/>
      <c r="BN15" s="50"/>
    </row>
    <row r="16" spans="9:67" ht="12" customHeight="1">
      <c r="I16" s="149"/>
      <c r="J16" s="69" t="str">
        <f>IF(Q15="","",CONCATENATE(VLOOKUP(Q25,NP,8,FALSE)," pts - ",VLOOKUP(Q25,NP,11,FALSE)))</f>
        <v>584 pts - USO MONDEVILLE</v>
      </c>
      <c r="K16" s="69"/>
      <c r="L16" s="174"/>
      <c r="M16" s="69"/>
      <c r="N16" s="69"/>
      <c r="O16" s="174"/>
      <c r="P16" s="53"/>
      <c r="Q16" s="149"/>
      <c r="AH16" s="145">
        <v>5</v>
      </c>
      <c r="AI16" s="49">
        <f>IF(VLOOKUP(AI18,NP,4,FALSE)=0,"",VLOOKUP(AI18,NP,4,FALSE))</f>
        <v>907</v>
      </c>
      <c r="AJ16" s="50" t="str">
        <f>IF(AI16="","",CONCATENATE(VLOOKUP(AI18,NP,5,FALSE),"  ",VLOOKUP(AI18,NP,6,FALSE)))</f>
        <v>MORIN  Oscar</v>
      </c>
      <c r="AK16" s="50"/>
      <c r="AL16" s="164"/>
      <c r="AM16" s="50"/>
      <c r="AN16" s="50"/>
      <c r="AO16" s="164"/>
      <c r="AP16" s="50"/>
      <c r="AQ16" s="6"/>
      <c r="AR16" s="7"/>
      <c r="AS16" s="7"/>
      <c r="AT16" s="186"/>
      <c r="AU16" s="7"/>
      <c r="AV16" s="7"/>
      <c r="AW16" s="186"/>
      <c r="AX16" s="8"/>
      <c r="BF16" s="33"/>
      <c r="BG16" s="61"/>
      <c r="BH16" s="53" t="str">
        <f>IF(BG15="","",CONCATENATE(VLOOKUP(BG27,NP,8,FALSE)," pts - ",VLOOKUP(BG27,NP,11,FALSE)))</f>
        <v>661 pts - TORIGNAISE ESTT</v>
      </c>
      <c r="BI16" s="53"/>
      <c r="BJ16" s="47"/>
      <c r="BK16" s="53"/>
      <c r="BL16" s="53"/>
      <c r="BM16" s="47"/>
      <c r="BN16" s="53"/>
      <c r="BO16" s="62"/>
    </row>
    <row r="17" spans="9:67" ht="12" customHeight="1">
      <c r="I17" s="149"/>
      <c r="J17" s="53">
        <f>IF(Q15="","",CONCATENATE(IF(VLOOKUP(Y15,NP,23,FALSE)="","",IF(VLOOKUP(Y15,NP,12,FALSE)=1,VLOOKUP(Y15,NP,23,FALSE),-VLOOKUP(Y15,NP,23,FALSE))),IF(VLOOKUP(Y15,NP,24,FALSE)="","",CONCATENATE(" / ",IF(VLOOKUP(Y15,NP,12,FALSE)=1,VLOOKUP(Y15,NP,24,FALSE),-VLOOKUP(Y15,NP,24,FALSE)))),IF(VLOOKUP(Y15,NP,25,FALSE)="","",CONCATENATE(" / ",IF(VLOOKUP(Y15,NP,12,FALSE)=1,VLOOKUP(Y15,NP,25,FALSE),-VLOOKUP(Y15,NP,25,FALSE)))),IF(VLOOKUP(Y15,NP,26,FALSE)="","",CONCATENATE(" / ",IF(VLOOKUP(Y15,NP,12,FALSE)=1,VLOOKUP(Y15,NP,26,FALSE),-VLOOKUP(Y15,NP,26,FALSE)))),IF(VLOOKUP(Y15,NP,27,FALSE)="","",CONCATENATE(" / ",IF(VLOOKUP(Y15,NP,12,FALSE)=1,VLOOKUP(Y15,NP,27,FALSE),-VLOOKUP(Y15,NP,27,FALSE)))),IF(VLOOKUP(Y15,NP,28)="","",CONCATENATE(" / ",IF(VLOOKUP(Y15,NP,12)=1,VLOOKUP(Y15,NP,28),-VLOOKUP(Y15,NP,28)))),IF(VLOOKUP(Y15,NP,29)="","",CONCATENATE(" / ",IF(VLOOKUP(Y15,NP,12)=1,VLOOKUP(Y15,NP,29),-VLOOKUP(Y15,NP,29))))))</f>
      </c>
      <c r="K17" s="53"/>
      <c r="L17" s="47"/>
      <c r="M17" s="53"/>
      <c r="N17" s="53"/>
      <c r="O17" s="47"/>
      <c r="P17" s="53"/>
      <c r="Q17" s="149"/>
      <c r="AG17" s="146">
        <v>12</v>
      </c>
      <c r="AH17" s="147"/>
      <c r="AI17" s="52"/>
      <c r="AJ17" s="53" t="str">
        <f>IF(AI16="","",CONCATENATE(VLOOKUP(AI18,NP,8,FALSE)," pts - ",VLOOKUP(AI18,NP,11,FALSE)))</f>
        <v>584 pts - USO MONDEVILLE</v>
      </c>
      <c r="AK17" s="53"/>
      <c r="AL17" s="47"/>
      <c r="AM17" s="53"/>
      <c r="AN17" s="53"/>
      <c r="AO17" s="47"/>
      <c r="AP17" s="53"/>
      <c r="AQ17" s="54">
        <v>5</v>
      </c>
      <c r="AR17" s="2"/>
      <c r="AS17" s="7"/>
      <c r="AT17" s="186"/>
      <c r="AU17" s="7"/>
      <c r="AV17" s="7"/>
      <c r="AW17" s="186"/>
      <c r="AX17" s="8"/>
      <c r="BF17" s="33"/>
      <c r="BG17" s="63"/>
      <c r="BH17" s="53">
        <f>IF(BG15="","",CONCATENATE(IF(VLOOKUP(AY15,NP,23,FALSE)="","",IF(VLOOKUP(AY15,NP,12,FALSE)=1,VLOOKUP(AY15,NP,23,FALSE),-VLOOKUP(AY15,NP,23,FALSE))),IF(VLOOKUP(AY15,NP,24,FALSE)="","",CONCATENATE(" / ",IF(VLOOKUP(AY15,NP,12,FALSE)=1,VLOOKUP(AY15,NP,24,FALSE),-VLOOKUP(AY15,NP,24,FALSE)))),IF(VLOOKUP(AY15,NP,25,FALSE)="","",CONCATENATE(" / ",IF(VLOOKUP(AY15,NP,12,FALSE)=1,VLOOKUP(AY15,NP,25,FALSE),-VLOOKUP(AY15,NP,25,FALSE)))),IF(VLOOKUP(AY15,NP,26,FALSE)="","",CONCATENATE(" / ",IF(VLOOKUP(AY15,NP,12,FALSE)=1,VLOOKUP(AY15,NP,26,FALSE),-VLOOKUP(AY15,NP,26,FALSE)))),IF(VLOOKUP(AY15,NP,27,FALSE)="","",CONCATENATE(" / ",IF(VLOOKUP(AY15,NP,12,FALSE)=1,VLOOKUP(AY15,NP,27,FALSE),-VLOOKUP(AY15,NP,27,FALSE)))),IF(VLOOKUP(AY15,NP,28)="","",CONCATENATE(" / ",IF(VLOOKUP(AY15,NP,12)=1,VLOOKUP(AY15,NP,28),-VLOOKUP(AY15,NP,28)))),IF(VLOOKUP(AY15,NP,29)="","",CONCATENATE(" / ",IF(VLOOKUP(AY15,NP,12)=1,VLOOKUP(AY15,NP,29),-VLOOKUP(AY15,NP,29))))))</f>
      </c>
      <c r="BI17" s="53"/>
      <c r="BJ17" s="47"/>
      <c r="BK17" s="53"/>
      <c r="BL17" s="53"/>
      <c r="BM17" s="47"/>
      <c r="BN17" s="53"/>
      <c r="BO17" s="62"/>
    </row>
    <row r="18" spans="9:67" ht="12" customHeight="1">
      <c r="I18" s="149"/>
      <c r="Q18" s="149"/>
      <c r="Z18" s="50" t="str">
        <f>IF(AG18="","",IF(VLOOKUP(AI18,NP,12,FALSE)=0,CONCATENATE(VLOOKUP(AI18,NP,5,FALSE),"  ",VLOOKUP(AI18,NP,6,FALSE)),IF(VLOOKUP(AI18,NP,22,FALSE)=0,CONCATENATE(VLOOKUP(AI18,NP,15,FALSE),"  ",VLOOKUP(AI18,NP,16,FALSE)),"")))</f>
        <v>MORIN  Oscar</v>
      </c>
      <c r="AA18" s="50"/>
      <c r="AB18" s="164"/>
      <c r="AC18" s="50"/>
      <c r="AD18" s="50"/>
      <c r="AE18" s="164"/>
      <c r="AF18" s="50"/>
      <c r="AG18" s="148">
        <f>IF(AND(VLOOKUP(AI18,NP,12,FALSE)=0,VLOOKUP(AI18,NP,22,FALSE)=0),"",IF(VLOOKUP(AI18,NP,12,FALSE)=0,VLOOKUP(AI18,NP,4,FALSE),IF(VLOOKUP(AI18,NP,22,FALSE)=0,VLOOKUP(AI18,NP,14,FALSE),"")))</f>
        <v>907</v>
      </c>
      <c r="AH18" s="147"/>
      <c r="AI18" s="55">
        <v>3</v>
      </c>
      <c r="AJ18" s="56" t="s">
        <v>55</v>
      </c>
      <c r="AK18" s="56"/>
      <c r="AL18" s="171">
        <f>IF(VLOOKUP(AI18,NP,32,FALSE)="","",IF(VLOOKUP(AI18,NP,32,FALSE)=0,"",VLOOKUP(AI18,NP,32,FALSE)))</f>
        <v>2</v>
      </c>
      <c r="AM18" s="57">
        <f>IF(VLOOKUP(AI18,NP,33,FALSE)="","",IF(VLOOKUP(AI18,NP,34,FALSE)=2,"",VLOOKUP(AI18,NP,34,FALSE)))</f>
        <v>43114</v>
      </c>
      <c r="AN18" s="57"/>
      <c r="AO18" s="182">
        <f>IF(VLOOKUP(AI18,NP,33,FALSE)="","",IF(VLOOKUP(AI18,NP,33,FALSE)=0,"",VLOOKUP(AI18,NP,33,FALSE)))</f>
        <v>0.5416666666666666</v>
      </c>
      <c r="AP18" s="58"/>
      <c r="AQ18" s="59">
        <f>IF(VLOOKUP(AQ21,NP,4,FALSE)=0,"",VLOOKUP(AQ21,NP,4,FALSE))</f>
        <v>909</v>
      </c>
      <c r="AR18" s="50" t="str">
        <f>IF(AQ18="","",CONCATENATE(VLOOKUP(AQ21,NP,5,FALSE),"  ",VLOOKUP(AQ21,NP,6,FALSE)))</f>
        <v>FRANCOISE  Jules</v>
      </c>
      <c r="AS18" s="50"/>
      <c r="AT18" s="164"/>
      <c r="AU18" s="50"/>
      <c r="AV18" s="50"/>
      <c r="AW18" s="164"/>
      <c r="AX18" s="50"/>
      <c r="BF18" s="33"/>
      <c r="BG18" s="62"/>
      <c r="BN18" s="33"/>
      <c r="BO18" s="62"/>
    </row>
    <row r="19" spans="9:67" ht="12" customHeight="1">
      <c r="I19" s="149"/>
      <c r="P19" s="75"/>
      <c r="Q19" s="149"/>
      <c r="Y19" s="149"/>
      <c r="Z19" s="69" t="str">
        <f>IF(AG18="","",IF(VLOOKUP(AI18,NP,12,FALSE)=0,CONCATENATE(VLOOKUP(AI18,NP,8,FALSE)," pts - ",VLOOKUP(AI18,NP,11,FALSE)),IF(VLOOKUP(AI18,NP,22,FALSE)=0,CONCATENATE(VLOOKUP(AI18,NP,18,FALSE)," pts - ",VLOOKUP(AI18,NP,21,FALSE)),"")))</f>
        <v>584 pts - USO MONDEVILLE</v>
      </c>
      <c r="AA19" s="69"/>
      <c r="AB19" s="174"/>
      <c r="AC19" s="69"/>
      <c r="AD19" s="69"/>
      <c r="AE19" s="174"/>
      <c r="AF19" s="69"/>
      <c r="AG19" s="150"/>
      <c r="AH19" s="147"/>
      <c r="AI19" s="3"/>
      <c r="AJ19" s="2"/>
      <c r="AK19" s="2"/>
      <c r="AL19" s="172"/>
      <c r="AM19" s="2"/>
      <c r="AN19" s="2"/>
      <c r="AO19" s="172"/>
      <c r="AP19" s="60"/>
      <c r="AQ19" s="61"/>
      <c r="AR19" s="53" t="str">
        <f>IF(AQ18="","",CONCATENATE(VLOOKUP(AQ21,NP,8,FALSE)," pts - ",VLOOKUP(AQ21,NP,11,FALSE)))</f>
        <v>567 pts - ST HILAIRE/PARI</v>
      </c>
      <c r="AS19" s="53"/>
      <c r="AT19" s="47"/>
      <c r="AU19" s="53"/>
      <c r="AV19" s="53"/>
      <c r="AW19" s="47"/>
      <c r="AX19" s="53"/>
      <c r="AY19" s="62"/>
      <c r="BF19" s="33"/>
      <c r="BG19" s="62"/>
      <c r="BN19" s="33"/>
      <c r="BO19" s="62"/>
    </row>
    <row r="20" spans="9:67" ht="12" customHeight="1">
      <c r="I20" s="149"/>
      <c r="P20" s="75"/>
      <c r="Q20" s="149"/>
      <c r="Y20" s="149"/>
      <c r="AG20" s="149"/>
      <c r="AH20" s="152">
        <v>12</v>
      </c>
      <c r="AI20" s="49">
        <f>IF(VLOOKUP(AI18,NP,14,FALSE)=0,"",VLOOKUP(AI18,NP,14,FALSE))</f>
        <v>909</v>
      </c>
      <c r="AJ20" s="50" t="str">
        <f>IF(AI20="","",CONCATENATE(VLOOKUP(AI18,NP,15,FALSE),"  ",VLOOKUP(AI18,NP,16,FALSE)))</f>
        <v>FRANCOISE  Jules</v>
      </c>
      <c r="AK20" s="4"/>
      <c r="AL20" s="173"/>
      <c r="AM20" s="4"/>
      <c r="AN20" s="4"/>
      <c r="AO20" s="173"/>
      <c r="AP20" s="5"/>
      <c r="AQ20" s="63"/>
      <c r="AR20" s="53">
        <f>IF(AQ18="","",CONCATENATE(IF(VLOOKUP(AI18,NP,23,FALSE)="","",IF(VLOOKUP(AI18,NP,12,FALSE)=1,VLOOKUP(AI18,NP,23,FALSE),-VLOOKUP(AI18,NP,23,FALSE))),IF(VLOOKUP(AI18,NP,24,FALSE)="","",CONCATENATE(" / ",IF(VLOOKUP(AI18,NP,12,FALSE)=1,VLOOKUP(AI18,NP,24,FALSE),-VLOOKUP(AI18,NP,24,FALSE)))),IF(VLOOKUP(AI18,NP,25,FALSE)="","",CONCATENATE(" / ",IF(VLOOKUP(AI18,NP,12,FALSE)=1,VLOOKUP(AI18,NP,25,FALSE),-VLOOKUP(AI18,NP,25,FALSE)))),IF(VLOOKUP(AI18,NP,26,FALSE)="","",CONCATENATE(" / ",IF(VLOOKUP(AI18,NP,12,FALSE)=1,VLOOKUP(AI18,NP,26,FALSE),-VLOOKUP(AI18,NP,26,FALSE)))),IF(VLOOKUP(AI18,NP,27,FALSE)="","",CONCATENATE(" / ",IF(VLOOKUP(AI18,NP,12,FALSE)=1,VLOOKUP(AI18,NP,27,FALSE),-VLOOKUP(AI18,NP,27,FALSE)))),IF(VLOOKUP(AI18,NP,28)="","",CONCATENATE(" / ",IF(VLOOKUP(AI18,NP,12)=1,VLOOKUP(AI18,NP,28),-VLOOKUP(AI18,NP,28)))),IF(VLOOKUP(AI18,NP,29)="","",CONCATENATE(" / ",IF(VLOOKUP(AI18,NP,12)=1,VLOOKUP(AI18,NP,29),-VLOOKUP(AI18,NP,29))))))</f>
      </c>
      <c r="AS20" s="53"/>
      <c r="AT20" s="47"/>
      <c r="AU20" s="53"/>
      <c r="AV20" s="53"/>
      <c r="AW20" s="47"/>
      <c r="AX20" s="53"/>
      <c r="AY20" s="62"/>
      <c r="AZ20" s="68"/>
      <c r="BA20" s="68"/>
      <c r="BB20" s="196"/>
      <c r="BC20" s="68"/>
      <c r="BD20" s="68"/>
      <c r="BE20" s="196"/>
      <c r="BF20" s="33"/>
      <c r="BG20" s="62"/>
      <c r="BN20" s="33"/>
      <c r="BO20" s="62"/>
    </row>
    <row r="21" spans="9:67" ht="12" customHeight="1">
      <c r="I21" s="149"/>
      <c r="P21" s="75"/>
      <c r="Q21" s="149"/>
      <c r="R21" s="50" t="str">
        <f>IF(Y21="","",CONCATENATE(VLOOKUP(Y15,NP,15,FALSE),"  ",VLOOKUP(Y15,NP,16,FALSE)))</f>
        <v>MORIN  Oscar</v>
      </c>
      <c r="S21" s="50"/>
      <c r="T21" s="164"/>
      <c r="U21" s="50"/>
      <c r="V21" s="50"/>
      <c r="W21" s="164"/>
      <c r="X21" s="50"/>
      <c r="Y21" s="148">
        <f>IF(VLOOKUP(Y15,NP,14,FALSE)=0,"",VLOOKUP(Y15,NP,14,FALSE))</f>
        <v>907</v>
      </c>
      <c r="Z21" s="56" t="s">
        <v>55</v>
      </c>
      <c r="AA21" s="56"/>
      <c r="AB21" s="171">
        <f>IF(VLOOKUP(AG21,NP,32,FALSE)="","",IF(VLOOKUP(AG21,NP,32,FALSE)=0,"",VLOOKUP(AG21,NP,32,FALSE)))</f>
      </c>
      <c r="AC21" s="57">
        <f>IF(VLOOKUP(AG21,NP,33,FALSE)="","",IF(VLOOKUP(AG21,NP,34,FALSE)=2,"",VLOOKUP(AG21,NP,34,FALSE)))</f>
      </c>
      <c r="AD21" s="57"/>
      <c r="AE21" s="182" t="str">
        <f>IF(VLOOKUP(AG21,NP,33,FALSE)="","",IF(VLOOKUP(AG21,NP,33,FALSE)=0,"",VLOOKUP(AG21,NP,33,FALSE)))</f>
        <v> </v>
      </c>
      <c r="AF21" s="58"/>
      <c r="AG21" s="137">
        <v>18</v>
      </c>
      <c r="AH21" s="147"/>
      <c r="AI21" s="3"/>
      <c r="AJ21" s="69" t="str">
        <f>IF(AI20="","",CONCATENATE(VLOOKUP(AI18,NP,18,FALSE)," pts - ",VLOOKUP(AI18,NP,21,FALSE)))</f>
        <v>567 pts - ST HILAIRE/PARI</v>
      </c>
      <c r="AK21" s="69"/>
      <c r="AL21" s="174"/>
      <c r="AM21" s="69"/>
      <c r="AN21" s="69"/>
      <c r="AO21" s="174"/>
      <c r="AP21" s="69"/>
      <c r="AQ21" s="27">
        <v>10</v>
      </c>
      <c r="AR21" s="56" t="s">
        <v>55</v>
      </c>
      <c r="AS21" s="56"/>
      <c r="AT21" s="171">
        <f>IF(VLOOKUP(AQ21,NP,32,FALSE)="","",IF(VLOOKUP(AQ21,NP,32,FALSE)=0,"",VLOOKUP(AQ21,NP,32,FALSE)))</f>
        <v>2</v>
      </c>
      <c r="AU21" s="57">
        <f>IF(VLOOKUP(AQ21,NP,33,FALSE)="","",IF(VLOOKUP(AQ21,NP,34,FALSE)=2,"",VLOOKUP(AQ21,NP,34,FALSE)))</f>
        <v>43114</v>
      </c>
      <c r="AV21" s="57"/>
      <c r="AW21" s="182">
        <f>IF(VLOOKUP(AQ21,NP,33,FALSE)="","",IF(VLOOKUP(AQ21,NP,33,FALSE)=0,"",VLOOKUP(AQ21,NP,33,FALSE)))</f>
        <v>0.5833333333333334</v>
      </c>
      <c r="AX21" s="58"/>
      <c r="AY21" s="59">
        <f>IF(VLOOKUP(AY15,NP,14,FALSE)=0,"",VLOOKUP(AY15,NP,14,FALSE))</f>
        <v>904</v>
      </c>
      <c r="AZ21" s="50" t="str">
        <f>IF(AY21="","",CONCATENATE(VLOOKUP(AY15,NP,15,FALSE),"  ",VLOOKUP(AY15,NP,16,FALSE)))</f>
        <v>SARRALANGUE  Noam</v>
      </c>
      <c r="BA21" s="50"/>
      <c r="BB21" s="164"/>
      <c r="BC21" s="50"/>
      <c r="BD21" s="50"/>
      <c r="BE21" s="164"/>
      <c r="BF21" s="50"/>
      <c r="BG21" s="62"/>
      <c r="BN21" s="33"/>
      <c r="BO21" s="62"/>
    </row>
    <row r="22" spans="9:67" ht="12" customHeight="1">
      <c r="I22" s="149"/>
      <c r="P22" s="75"/>
      <c r="R22" s="69" t="str">
        <f>IF(Y21="","",CONCATENATE(VLOOKUP(Y15,NP,18,FALSE)," pts - ",VLOOKUP(Y15,NP,21,FALSE)))</f>
        <v>584 pts - USO MONDEVILLE</v>
      </c>
      <c r="S22" s="69"/>
      <c r="T22" s="174"/>
      <c r="U22" s="69"/>
      <c r="V22" s="69"/>
      <c r="W22" s="174"/>
      <c r="X22" s="53"/>
      <c r="Y22" s="146">
        <v>12</v>
      </c>
      <c r="AH22" s="145">
        <v>13</v>
      </c>
      <c r="AI22" s="49">
        <f>IF(VLOOKUP(AI24,NP,4,FALSE)=0,"",VLOOKUP(AI24,NP,4,FALSE))</f>
      </c>
      <c r="AJ22" s="50">
        <f>IF(AI22="","",CONCATENATE(VLOOKUP(AI24,NP,5,FALSE),"  ",VLOOKUP(AI24,NP,6,FALSE)))</f>
      </c>
      <c r="AK22" s="50"/>
      <c r="AL22" s="164"/>
      <c r="AM22" s="50"/>
      <c r="AN22" s="50"/>
      <c r="AO22" s="164"/>
      <c r="AP22" s="50"/>
      <c r="AQ22" s="70"/>
      <c r="AR22" s="52"/>
      <c r="AS22" s="52"/>
      <c r="AT22" s="188"/>
      <c r="AU22" s="52"/>
      <c r="AV22" s="52"/>
      <c r="AW22" s="188"/>
      <c r="AX22" s="33"/>
      <c r="AY22" s="54">
        <v>4</v>
      </c>
      <c r="AZ22" s="69" t="str">
        <f>IF(AY21="","",CONCATENATE(VLOOKUP(AY15,NP,18,FALSE)," pts - ",VLOOKUP(AY15,NP,21,FALSE)))</f>
        <v>661 pts - TORIGNAISE ESTT</v>
      </c>
      <c r="BA22" s="69"/>
      <c r="BB22" s="174"/>
      <c r="BC22" s="69"/>
      <c r="BD22" s="69"/>
      <c r="BE22" s="174"/>
      <c r="BF22" s="69"/>
      <c r="BG22" s="70"/>
      <c r="BH22" s="52"/>
      <c r="BI22" s="52"/>
      <c r="BJ22" s="188"/>
      <c r="BK22" s="52"/>
      <c r="BL22" s="52"/>
      <c r="BM22" s="188"/>
      <c r="BN22" s="71"/>
      <c r="BO22" s="62"/>
    </row>
    <row r="23" spans="9:67" ht="12" customHeight="1">
      <c r="I23" s="149"/>
      <c r="P23" s="75"/>
      <c r="R23" s="53">
        <f>IF(Y21="","",CONCATENATE(IF(VLOOKUP(AG21,NP,23,FALSE)="","",IF(VLOOKUP(AG21,NP,12,FALSE)=1,VLOOKUP(AG21,NP,23,FALSE),-VLOOKUP(AG21,NP,23,FALSE))),IF(VLOOKUP(AG21,NP,24,FALSE)="","",CONCATENATE(" / ",IF(VLOOKUP(AG21,NP,12,FALSE)=1,VLOOKUP(AG21,NP,24,FALSE),-VLOOKUP(AG21,NP,24,FALSE)))),IF(VLOOKUP(AG21,NP,25,FALSE)="","",CONCATENATE(" / ",IF(VLOOKUP(AG21,NP,12,FALSE)=1,VLOOKUP(AG21,NP,25,FALSE),-VLOOKUP(AG21,NP,25,FALSE)))),IF(VLOOKUP(AG21,NP,26,FALSE)="","",CONCATENATE(" / ",IF(VLOOKUP(AG21,NP,12,FALSE)=1,VLOOKUP(AG21,NP,26,FALSE),-VLOOKUP(AG21,NP,26,FALSE)))),IF(VLOOKUP(AG21,NP,27,FALSE)="","",CONCATENATE(" / ",IF(VLOOKUP(AG21,NP,12,FALSE)=1,VLOOKUP(AG21,NP,27,FALSE),-VLOOKUP(AG21,NP,27,FALSE)))),IF(VLOOKUP(AG21,NP,28)="","",CONCATENATE(" / ",IF(VLOOKUP(AG21,NP,12)=1,VLOOKUP(AG21,NP,28),-VLOOKUP(AG21,NP,28)))),IF(VLOOKUP(AG21,NP,29)="","",CONCATENATE(" / ",IF(VLOOKUP(AG21,NP,12)=1,VLOOKUP(AG21,NP,29),-VLOOKUP(AG21,NP,29))))))</f>
      </c>
      <c r="S23" s="53"/>
      <c r="T23" s="47"/>
      <c r="U23" s="53"/>
      <c r="V23" s="53"/>
      <c r="W23" s="47"/>
      <c r="X23" s="53"/>
      <c r="Y23" s="149"/>
      <c r="AG23" s="149"/>
      <c r="AH23" s="147"/>
      <c r="AI23" s="52"/>
      <c r="AJ23" s="53">
        <f>IF(AI22="","",CONCATENATE(VLOOKUP(AI24,NP,8,FALSE)," pts - ",VLOOKUP(AI24,NP,11,FALSE)))</f>
      </c>
      <c r="AK23" s="53"/>
      <c r="AL23" s="47"/>
      <c r="AM23" s="53"/>
      <c r="AN23" s="53"/>
      <c r="AO23" s="47"/>
      <c r="AP23" s="53"/>
      <c r="AQ23" s="63"/>
      <c r="AR23" s="52"/>
      <c r="AS23" s="52"/>
      <c r="AT23" s="188"/>
      <c r="AU23" s="52"/>
      <c r="AV23" s="52"/>
      <c r="AW23" s="188"/>
      <c r="AX23" s="33"/>
      <c r="AY23" s="63"/>
      <c r="AZ23" s="53">
        <f>IF(AY21="","",CONCATENATE(IF(VLOOKUP(AQ21,NP,23,FALSE)="","",IF(VLOOKUP(AQ21,NP,12,FALSE)=1,VLOOKUP(AQ21,NP,23,FALSE),-VLOOKUP(AQ21,NP,23,FALSE))),IF(VLOOKUP(AQ21,NP,24,FALSE)="","",CONCATENATE(" / ",IF(VLOOKUP(AQ21,NP,12,FALSE)=1,VLOOKUP(AQ21,NP,24,FALSE),-VLOOKUP(AQ21,NP,24,FALSE)))),IF(VLOOKUP(AQ21,NP,25,FALSE)="","",CONCATENATE(" / ",IF(VLOOKUP(AQ21,NP,12,FALSE)=1,VLOOKUP(AQ21,NP,25,FALSE),-VLOOKUP(AQ21,NP,25,FALSE)))),IF(VLOOKUP(AQ21,NP,26,FALSE)="","",CONCATENATE(" / ",IF(VLOOKUP(AQ21,NP,12,FALSE)=1,VLOOKUP(AQ21,NP,26,FALSE),-VLOOKUP(AQ21,NP,26,FALSE)))),IF(VLOOKUP(AQ21,NP,27,FALSE)="","",CONCATENATE(" / ",IF(VLOOKUP(AQ21,NP,12,FALSE)=1,VLOOKUP(AQ21,NP,27,FALSE),-VLOOKUP(AQ21,NP,27,FALSE)))),IF(VLOOKUP(AQ21,NP,28)="","",CONCATENATE(" / ",IF(VLOOKUP(AQ21,NP,12)=1,VLOOKUP(AQ21,NP,28),-VLOOKUP(AQ21,NP,28)))),IF(VLOOKUP(AQ21,NP,29)="","",CONCATENATE(" / ",IF(VLOOKUP(AQ21,NP,12)=1,VLOOKUP(AQ21,NP,29),-VLOOKUP(AQ21,NP,29))))))</f>
      </c>
      <c r="BA23" s="53"/>
      <c r="BB23" s="47"/>
      <c r="BC23" s="53"/>
      <c r="BD23" s="53"/>
      <c r="BE23" s="47"/>
      <c r="BF23" s="53"/>
      <c r="BO23" s="62"/>
    </row>
    <row r="24" spans="9:67" ht="12" customHeight="1">
      <c r="I24" s="149"/>
      <c r="P24" s="75"/>
      <c r="Y24" s="149"/>
      <c r="Z24" s="50">
        <f>IF(AG24="","",CONCATENATE(VLOOKUP(AG21,NP,15,FALSE),"  ",VLOOKUP(AG21,NP,16,FALSE)))</f>
      </c>
      <c r="AA24" s="4"/>
      <c r="AB24" s="173"/>
      <c r="AC24" s="4"/>
      <c r="AD24" s="4"/>
      <c r="AE24" s="173"/>
      <c r="AF24" s="5"/>
      <c r="AG24" s="148">
        <f>IF(VLOOKUP(AG21,NP,14,FALSE)=0,"",VLOOKUP(AG21,NP,14,FALSE))</f>
      </c>
      <c r="AH24" s="147"/>
      <c r="AI24" s="55">
        <v>4</v>
      </c>
      <c r="AJ24" s="56" t="s">
        <v>55</v>
      </c>
      <c r="AK24" s="56"/>
      <c r="AL24" s="171">
        <f>IF(VLOOKUP(AI24,NP,32,FALSE)="","",IF(VLOOKUP(AI24,NP,32,FALSE)=0,"",VLOOKUP(AI24,NP,32,FALSE)))</f>
      </c>
      <c r="AM24" s="57">
        <f>IF(VLOOKUP(AI24,NP,33,FALSE)="","",IF(VLOOKUP(AI24,NP,34,FALSE)=2,"",VLOOKUP(AI24,NP,34,FALSE)))</f>
      </c>
      <c r="AN24" s="57"/>
      <c r="AO24" s="182" t="str">
        <f>IF(VLOOKUP(AI24,NP,33,FALSE)="","",IF(VLOOKUP(AI24,NP,33,FALSE)=0,"",VLOOKUP(AI24,NP,33,FALSE)))</f>
        <v> </v>
      </c>
      <c r="AP24" s="58"/>
      <c r="AQ24" s="59">
        <f>IF(VLOOKUP(AQ21,NP,14,FALSE)=0,"",VLOOKUP(AQ21,NP,14,FALSE))</f>
        <v>904</v>
      </c>
      <c r="AR24" s="50" t="str">
        <f>IF(AQ24="","",CONCATENATE(VLOOKUP(AQ21,NP,15,FALSE),"  ",VLOOKUP(AQ21,NP,16,FALSE)))</f>
        <v>SARRALANGUE  Noam</v>
      </c>
      <c r="AS24" s="50"/>
      <c r="AT24" s="164"/>
      <c r="AU24" s="50"/>
      <c r="AV24" s="50"/>
      <c r="AW24" s="164"/>
      <c r="AX24" s="72"/>
      <c r="AY24" s="62"/>
      <c r="AZ24" s="36"/>
      <c r="BA24" s="36"/>
      <c r="BB24" s="37"/>
      <c r="BC24" s="36"/>
      <c r="BD24" s="36"/>
      <c r="BE24" s="37"/>
      <c r="BF24" s="73"/>
      <c r="BN24" s="33"/>
      <c r="BO24" s="62"/>
    </row>
    <row r="25" spans="1:67" ht="12" customHeight="1">
      <c r="A25" s="76" t="s">
        <v>14</v>
      </c>
      <c r="B25" s="50" t="str">
        <f>IF(I25="","",IF(VLOOKUP(Q25,NP,12,FALSE)=1,CONCATENATE(VLOOKUP(Q25,NP,5,FALSE),"  ",VLOOKUP(Q25,NP,6,FALSE)),IF(VLOOKUP(Q25,NP,22,FALSE)=1,CONCATENATE(VLOOKUP(Q25,NP,15,FALSE),"  ",VLOOKUP(Q25,NP,16,FALSE)),"")))</f>
        <v>LEQUERTIER  Leo</v>
      </c>
      <c r="C25" s="50"/>
      <c r="D25" s="50"/>
      <c r="E25" s="50"/>
      <c r="F25" s="50"/>
      <c r="G25" s="50"/>
      <c r="H25" s="50"/>
      <c r="I25" s="148">
        <f>IF(VLOOKUP(Q25,NP,12,FALSE)=1,VLOOKUP(Q25,NP,4,FALSE),IF(VLOOKUP(Q25,NP,22,FALSE)=1,VLOOKUP(Q25,NP,14,FALSE),""))</f>
        <v>910</v>
      </c>
      <c r="J25" s="56" t="s">
        <v>55</v>
      </c>
      <c r="K25" s="56"/>
      <c r="L25" s="171">
        <f>IF(VLOOKUP(Q25,NP,32,FALSE)="","",IF(VLOOKUP(Q25,NP,32,FALSE)=0,"",VLOOKUP(Q25,NP,32,FALSE)))</f>
        <v>5</v>
      </c>
      <c r="M25" s="57">
        <f>IF(VLOOKUP(Q25,NP,33,FALSE)="","",IF(VLOOKUP(Q25,NP,34,FALSE)=2,"",VLOOKUP(Q25,NP,34,FALSE)))</f>
        <v>43114</v>
      </c>
      <c r="N25" s="57"/>
      <c r="O25" s="182">
        <f>IF(VLOOKUP(Q25,NP,33,FALSE)="","",IF(VLOOKUP(Q25,NP,33,FALSE)=0,"",VLOOKUP(Q25,NP,33,FALSE)))</f>
        <v>0.6875</v>
      </c>
      <c r="P25" s="58"/>
      <c r="Q25" s="67">
        <v>27</v>
      </c>
      <c r="Z25" s="69">
        <f>IF(AG24="","",CONCATENATE(VLOOKUP(AG21,NP,18,FALSE)," pts - ",VLOOKUP(AG21,NP,21,FALSE)))</f>
      </c>
      <c r="AA25" s="69"/>
      <c r="AB25" s="174"/>
      <c r="AC25" s="69"/>
      <c r="AD25" s="69"/>
      <c r="AE25" s="174"/>
      <c r="AF25" s="69"/>
      <c r="AG25" s="146">
        <v>13</v>
      </c>
      <c r="AH25" s="147"/>
      <c r="AI25" s="3"/>
      <c r="AJ25" s="2"/>
      <c r="AK25" s="2"/>
      <c r="AL25" s="172"/>
      <c r="AM25" s="2"/>
      <c r="AN25" s="2"/>
      <c r="AO25" s="172"/>
      <c r="AP25" s="60"/>
      <c r="AQ25" s="54">
        <v>4</v>
      </c>
      <c r="AR25" s="53" t="str">
        <f>IF(AQ24="","",CONCATENATE(VLOOKUP(AQ21,NP,18,FALSE)," pts - ",VLOOKUP(AQ21,NP,21,FALSE)))</f>
        <v>661 pts - TORIGNAISE ESTT</v>
      </c>
      <c r="AS25" s="53"/>
      <c r="AT25" s="47"/>
      <c r="AU25" s="53"/>
      <c r="AV25" s="53"/>
      <c r="AW25" s="47"/>
      <c r="AX25" s="53"/>
      <c r="AZ25" s="33"/>
      <c r="BA25" s="33"/>
      <c r="BB25" s="178"/>
      <c r="BC25" s="33"/>
      <c r="BD25" s="33"/>
      <c r="BE25" s="178"/>
      <c r="BF25" s="33"/>
      <c r="BN25" s="33"/>
      <c r="BO25" s="62"/>
    </row>
    <row r="26" spans="2:67" ht="12" customHeight="1">
      <c r="B26" s="53" t="str">
        <f>IF(I25="","",IF(VLOOKUP(Q25,NP,12,FALSE)=1,CONCATENATE(VLOOKUP(Q25,NP,8,FALSE)," pts - ",VLOOKUP(Q25,NP,11,FALSE)),IF(VLOOKUP(Q25,NP,22,FALSE)=1,CONCATENATE(VLOOKUP(Q25,NP,18,FALSE)," pts - ",VLOOKUP(Q25,NP,21,FALSE)),"")))</f>
        <v>538 pts - ST PAIR BRICQUE</v>
      </c>
      <c r="C26" s="53"/>
      <c r="D26" s="53"/>
      <c r="E26" s="53"/>
      <c r="F26" s="53"/>
      <c r="G26" s="53"/>
      <c r="H26" s="53"/>
      <c r="I26" s="150"/>
      <c r="Q26" s="75"/>
      <c r="AG26" s="149"/>
      <c r="AH26" s="145">
        <v>4</v>
      </c>
      <c r="AI26" s="49">
        <f>IF(VLOOKUP(AI24,NP,14,FALSE)=0,"",VLOOKUP(AI24,NP,14,FALSE))</f>
        <v>904</v>
      </c>
      <c r="AJ26" s="50" t="str">
        <f>IF(AI26="","",CONCATENATE(VLOOKUP(AI24,NP,15,FALSE),"  ",VLOOKUP(AI24,NP,16,FALSE)))</f>
        <v>SARRALANGUE  Noam</v>
      </c>
      <c r="AK26" s="4"/>
      <c r="AL26" s="173"/>
      <c r="AM26" s="4"/>
      <c r="AN26" s="4"/>
      <c r="AO26" s="173"/>
      <c r="AP26" s="5"/>
      <c r="AQ26" s="74"/>
      <c r="AR26" s="71"/>
      <c r="AS26" s="71"/>
      <c r="AT26" s="176"/>
      <c r="AU26" s="71"/>
      <c r="AV26" s="71"/>
      <c r="AW26" s="176"/>
      <c r="AX26" s="75"/>
      <c r="AY26" s="75"/>
      <c r="AZ26" s="33"/>
      <c r="BA26" s="33"/>
      <c r="BB26" s="178"/>
      <c r="BC26" s="33"/>
      <c r="BD26" s="33"/>
      <c r="BE26" s="178"/>
      <c r="BN26" s="33"/>
      <c r="BO26" s="62"/>
    </row>
    <row r="27" spans="2:75" ht="12" customHeight="1">
      <c r="B27" s="53">
        <f>IF(I25="","",CONCATENATE(IF(VLOOKUP(Q25,NP,23,FALSE)="","",IF(VLOOKUP(Q25,NP,12,FALSE)=1,VLOOKUP(Q25,NP,23,FALSE),-VLOOKUP(Q25,NP,23,FALSE))),IF(VLOOKUP(Q25,NP,24,FALSE)="","",CONCATENATE(" / ",IF(VLOOKUP(Q25,NP,12,FALSE)=1,VLOOKUP(Q25,NP,24,FALSE),-VLOOKUP(Q25,NP,24,FALSE)))),IF(VLOOKUP(Q25,NP,25,FALSE)="","",CONCATENATE(" / ",IF(VLOOKUP(Q25,NP,12,FALSE)=1,VLOOKUP(Q25,NP,25,FALSE),-VLOOKUP(Q25,NP,25,FALSE)))),IF(VLOOKUP(Q25,NP,26,FALSE)="","",CONCATENATE(" / ",IF(VLOOKUP(Q25,NP,12,FALSE)=1,VLOOKUP(Q25,NP,26,FALSE),-VLOOKUP(Q25,NP,26,FALSE)))),IF(VLOOKUP(Q25,NP,27,FALSE)="","",CONCATENATE(" / ",IF(VLOOKUP(Q25,NP,12,FALSE)=1,VLOOKUP(Q25,NP,27,FALSE),-VLOOKUP(Q25,NP,27,FALSE)))),IF(VLOOKUP(Q25,NP,28)="","",CONCATENATE(" / ",IF(VLOOKUP(Q25,NP,12)=1,VLOOKUP(Q25,NP,28),-VLOOKUP(Q25,NP,28)))),IF(VLOOKUP(Q25,NP,29)="","",CONCATENATE(" / ",IF(VLOOKUP(Q25,NP,12)=1,VLOOKUP(Q25,NP,29),-VLOOKUP(Q25,NP,29))))))</f>
      </c>
      <c r="C27" s="53"/>
      <c r="D27" s="53"/>
      <c r="E27" s="53"/>
      <c r="F27" s="53"/>
      <c r="G27" s="53"/>
      <c r="H27" s="53"/>
      <c r="I27" s="153"/>
      <c r="Q27" s="75"/>
      <c r="AH27" s="147"/>
      <c r="AI27" s="3"/>
      <c r="AJ27" s="69" t="str">
        <f>IF(AI26="","",CONCATENATE(VLOOKUP(AI24,NP,18,FALSE)," pts - ",VLOOKUP(AI24,NP,21,FALSE)))</f>
        <v>661 pts - TORIGNAISE ESTT</v>
      </c>
      <c r="AK27" s="69"/>
      <c r="AL27" s="174"/>
      <c r="AM27" s="69"/>
      <c r="AN27" s="69"/>
      <c r="AO27" s="174"/>
      <c r="AP27" s="69"/>
      <c r="AQ27" s="71"/>
      <c r="AR27" s="71"/>
      <c r="BG27" s="67">
        <v>15</v>
      </c>
      <c r="BH27" s="56" t="s">
        <v>55</v>
      </c>
      <c r="BI27" s="56"/>
      <c r="BJ27" s="171">
        <f>IF(VLOOKUP(BG27,NP,32,FALSE)="","",IF(VLOOKUP(BG27,NP,32,FALSE)=0,"",VLOOKUP(BG27,NP,32,FALSE)))</f>
        <v>4</v>
      </c>
      <c r="BK27" s="57">
        <f>IF(VLOOKUP(BG27,NP,33,FALSE)="","",IF(VLOOKUP(BG27,NP,34,FALSE)=2,"",VLOOKUP(BG27,NP,34,FALSE)))</f>
        <v>43114</v>
      </c>
      <c r="BL27" s="57"/>
      <c r="BM27" s="182">
        <f>IF(VLOOKUP(BG27,NP,33,FALSE)="","",IF(VLOOKUP(BG27,NP,33,FALSE)=0,"",VLOOKUP(BG27,NP,33,FALSE)))</f>
        <v>0.7083333333333334</v>
      </c>
      <c r="BN27" s="58"/>
      <c r="BO27" s="59">
        <f>IF(VLOOKUP(BG27,NP,12,FALSE)=1,VLOOKUP(BG27,NP,4,FALSE),IF(VLOOKUP(BG27,NP,22,FALSE)=1,VLOOKUP(BG27,NP,14,FALSE),""))</f>
        <v>916</v>
      </c>
      <c r="BP27" s="50" t="str">
        <f>IF(BO27="","",IF(VLOOKUP(BG27,NP,12,FALSE)=1,CONCATENATE(VLOOKUP(BG27,NP,5,FALSE),"  ",VLOOKUP(BG27,NP,6,FALSE)),IF(VLOOKUP(BG27,NP,22,FALSE)=1,CONCATENATE(VLOOKUP(BG27,NP,15,FALSE),"  ",VLOOKUP(BG27,NP,16,FALSE)),"")))</f>
        <v>FOCHESATO  Titouan</v>
      </c>
      <c r="BQ27" s="50"/>
      <c r="BR27" s="50"/>
      <c r="BS27" s="50"/>
      <c r="BT27" s="50"/>
      <c r="BU27" s="50"/>
      <c r="BV27" s="50"/>
      <c r="BW27" s="76" t="s">
        <v>12</v>
      </c>
    </row>
    <row r="28" spans="8:74" ht="12" customHeight="1">
      <c r="H28" s="70"/>
      <c r="I28" s="149"/>
      <c r="O28" s="178"/>
      <c r="P28" s="75"/>
      <c r="AH28" s="145">
        <v>3</v>
      </c>
      <c r="AI28" s="49">
        <f>IF(VLOOKUP(AI30,NP,4,FALSE)=0,"",VLOOKUP(AI30,NP,4,FALSE))</f>
        <v>914</v>
      </c>
      <c r="AJ28" s="50" t="str">
        <f>IF(AI28="","",CONCATENATE(VLOOKUP(AI30,NP,5,FALSE),"  ",VLOOKUP(AI30,NP,6,FALSE)))</f>
        <v>GAHERY  Nooa</v>
      </c>
      <c r="AK28" s="50"/>
      <c r="AL28" s="164"/>
      <c r="AM28" s="50"/>
      <c r="AN28" s="50"/>
      <c r="AO28" s="164"/>
      <c r="AP28" s="50"/>
      <c r="BN28" s="33"/>
      <c r="BO28" s="61"/>
      <c r="BP28" s="53" t="str">
        <f>IF(BO27="","",IF(VLOOKUP(BG27,NP,12,FALSE)=1,CONCATENATE(VLOOKUP(BG27,NP,8,FALSE)," pts - ",VLOOKUP(BG27,NP,11,FALSE)),IF(VLOOKUP(BG27,NP,22,FALSE)=1,CONCATENATE(VLOOKUP(BG27,NP,18,FALSE)," pts - ",VLOOKUP(BG27,NP,21,FALSE)),"")))</f>
        <v>688 pts - TORIGNAISE ESTT</v>
      </c>
      <c r="BQ28" s="53"/>
      <c r="BR28" s="53"/>
      <c r="BS28" s="53"/>
      <c r="BT28" s="53"/>
      <c r="BU28" s="53"/>
      <c r="BV28" s="53"/>
    </row>
    <row r="29" spans="8:74" ht="12" customHeight="1">
      <c r="H29" s="70"/>
      <c r="I29" s="149"/>
      <c r="O29" s="178"/>
      <c r="P29" s="75"/>
      <c r="AG29" s="146">
        <v>14</v>
      </c>
      <c r="AH29" s="147"/>
      <c r="AI29" s="52"/>
      <c r="AJ29" s="53" t="str">
        <f>IF(AI28="","",CONCATENATE(VLOOKUP(AI30,NP,8,FALSE)," pts - ",VLOOKUP(AI30,NP,11,FALSE)))</f>
        <v>639 pts - MORTAIN ENT</v>
      </c>
      <c r="AK29" s="53"/>
      <c r="AL29" s="47"/>
      <c r="AM29" s="53"/>
      <c r="AN29" s="53"/>
      <c r="AO29" s="47"/>
      <c r="AP29" s="53"/>
      <c r="AQ29" s="54">
        <v>3</v>
      </c>
      <c r="BN29" s="33"/>
      <c r="BO29" s="63"/>
      <c r="BP29" s="53">
        <f>IF(BO27="","",CONCATENATE(IF(VLOOKUP(BG27,NP,23,FALSE)="","",IF(VLOOKUP(BG27,NP,12,FALSE)=1,VLOOKUP(BG27,NP,23,FALSE),-VLOOKUP(BG27,NP,23,FALSE))),IF(VLOOKUP(BG27,NP,24,FALSE)="","",CONCATENATE(" / ",IF(VLOOKUP(BG27,NP,12,FALSE)=1,VLOOKUP(BG27,NP,24,FALSE),-VLOOKUP(BG27,NP,24,FALSE)))),IF(VLOOKUP(BG27,NP,25,FALSE)="","",CONCATENATE(" / ",IF(VLOOKUP(BG27,NP,12,FALSE)=1,VLOOKUP(BG27,NP,25,FALSE),-VLOOKUP(BG27,NP,25,FALSE)))),IF(VLOOKUP(BG27,NP,26,FALSE)="","",CONCATENATE(" / ",IF(VLOOKUP(BG27,NP,12,FALSE)=1,VLOOKUP(BG27,NP,26,FALSE),-VLOOKUP(BG27,NP,26,FALSE)))),IF(VLOOKUP(BG27,NP,27,FALSE)="","",CONCATENATE(" / ",IF(VLOOKUP(BG27,NP,12,FALSE)=1,VLOOKUP(BG27,NP,27,FALSE),-VLOOKUP(BG27,NP,27,FALSE)))),IF(VLOOKUP(BG27,NP,28)="","",CONCATENATE(" / ",IF(VLOOKUP(BG27,NP,12)=1,VLOOKUP(BG27,NP,28),-VLOOKUP(BG27,NP,28)))),IF(VLOOKUP(BG27,NP,29)="","",CONCATENATE(" / ",IF(VLOOKUP(BG27,NP,12)=1,VLOOKUP(BG27,NP,29),-VLOOKUP(BG27,NP,29))))))</f>
      </c>
      <c r="BQ29" s="53"/>
      <c r="BR29" s="53"/>
      <c r="BS29" s="53"/>
      <c r="BT29" s="53"/>
      <c r="BU29" s="53"/>
      <c r="BV29" s="53"/>
    </row>
    <row r="30" spans="2:67" ht="12" customHeight="1">
      <c r="B30" s="68"/>
      <c r="C30" s="68"/>
      <c r="D30" s="68"/>
      <c r="E30" s="68"/>
      <c r="F30" s="68"/>
      <c r="H30" s="70"/>
      <c r="I30" s="149"/>
      <c r="O30" s="178"/>
      <c r="P30" s="75"/>
      <c r="Z30" s="50">
        <f>IF(AG30="","",CONCATENATE(VLOOKUP(AG33,NP,5,FALSE),"  ",VLOOKUP(AG33,NP,6,FALSE)))</f>
      </c>
      <c r="AA30" s="50"/>
      <c r="AB30" s="164"/>
      <c r="AC30" s="50"/>
      <c r="AD30" s="50"/>
      <c r="AE30" s="164"/>
      <c r="AF30" s="50"/>
      <c r="AG30" s="148">
        <f>IF(VLOOKUP(AG33,NP,4,FALSE)=0,"",VLOOKUP(AG33,NP,4,FALSE))</f>
      </c>
      <c r="AH30" s="147"/>
      <c r="AI30" s="55">
        <v>5</v>
      </c>
      <c r="AJ30" s="56" t="s">
        <v>55</v>
      </c>
      <c r="AK30" s="56"/>
      <c r="AL30" s="171">
        <f>IF(VLOOKUP(AI30,NP,32,FALSE)="","",IF(VLOOKUP(AI30,NP,32,FALSE)=0,"",VLOOKUP(AI30,NP,32,FALSE)))</f>
      </c>
      <c r="AM30" s="57">
        <f>IF(VLOOKUP(AI30,NP,33,FALSE)="","",IF(VLOOKUP(AI30,NP,34,FALSE)=2,"",VLOOKUP(AI30,NP,34,FALSE)))</f>
      </c>
      <c r="AN30" s="57"/>
      <c r="AO30" s="182" t="str">
        <f>IF(VLOOKUP(AI30,NP,33,FALSE)="","",IF(VLOOKUP(AI30,NP,33,FALSE)=0,"",VLOOKUP(AI30,NP,33,FALSE)))</f>
        <v> </v>
      </c>
      <c r="AP30" s="58"/>
      <c r="AQ30" s="59">
        <f>IF(VLOOKUP(AQ33,NP,4,FALSE)=0,"",VLOOKUP(AQ33,NP,4,FALSE))</f>
        <v>914</v>
      </c>
      <c r="AR30" s="50" t="str">
        <f>IF(AQ30="","",CONCATENATE(VLOOKUP(AQ33,NP,5,FALSE),"  ",VLOOKUP(AQ33,NP,6,FALSE)))</f>
        <v>GAHERY  Nooa</v>
      </c>
      <c r="AS30" s="50"/>
      <c r="AT30" s="164"/>
      <c r="AU30" s="50"/>
      <c r="AV30" s="50"/>
      <c r="AW30" s="164"/>
      <c r="AX30" s="50"/>
      <c r="BN30" s="33"/>
      <c r="BO30" s="62"/>
    </row>
    <row r="31" spans="8:67" ht="12" customHeight="1">
      <c r="H31" s="70"/>
      <c r="I31" s="149"/>
      <c r="O31" s="178"/>
      <c r="P31" s="75"/>
      <c r="Y31" s="149"/>
      <c r="Z31" s="69">
        <f>IF(AG30="","",CONCATENATE(VLOOKUP(AG33,NP,8,FALSE)," pts - ",VLOOKUP(AG33,NP,11,FALSE)))</f>
      </c>
      <c r="AA31" s="69"/>
      <c r="AB31" s="174"/>
      <c r="AC31" s="69"/>
      <c r="AD31" s="69"/>
      <c r="AE31" s="174"/>
      <c r="AF31" s="69"/>
      <c r="AG31" s="150"/>
      <c r="AH31" s="147"/>
      <c r="AI31" s="3"/>
      <c r="AJ31" s="2"/>
      <c r="AK31" s="2"/>
      <c r="AL31" s="172"/>
      <c r="AM31" s="2"/>
      <c r="AN31" s="2"/>
      <c r="AO31" s="172"/>
      <c r="AP31" s="60"/>
      <c r="AQ31" s="61"/>
      <c r="AR31" s="53" t="str">
        <f>IF(AQ30="","",CONCATENATE(VLOOKUP(AQ33,NP,8,FALSE)," pts - ",VLOOKUP(AQ33,NP,11,FALSE)))</f>
        <v>639 pts - MORTAIN ENT</v>
      </c>
      <c r="AS31" s="53"/>
      <c r="AT31" s="47"/>
      <c r="AU31" s="53"/>
      <c r="AV31" s="53"/>
      <c r="AW31" s="47"/>
      <c r="AX31" s="53"/>
      <c r="AY31" s="62"/>
      <c r="BN31" s="33"/>
      <c r="BO31" s="62"/>
    </row>
    <row r="32" spans="8:67" ht="12" customHeight="1">
      <c r="H32" s="70"/>
      <c r="I32" s="150"/>
      <c r="J32" s="52"/>
      <c r="K32" s="52"/>
      <c r="L32" s="188"/>
      <c r="M32" s="52"/>
      <c r="N32" s="52"/>
      <c r="O32" s="176"/>
      <c r="P32" s="75"/>
      <c r="Y32" s="146">
        <v>11</v>
      </c>
      <c r="AG32" s="149"/>
      <c r="AH32" s="145">
        <v>14</v>
      </c>
      <c r="AI32" s="49">
        <f>IF(VLOOKUP(AI30,NP,14,FALSE)=0,"",VLOOKUP(AI30,NP,14,FALSE))</f>
      </c>
      <c r="AJ32" s="50">
        <f>IF(AI32="","",CONCATENATE(VLOOKUP(AI30,NP,15,FALSE),"  ",VLOOKUP(AI30,NP,16,FALSE)))</f>
      </c>
      <c r="AK32" s="4"/>
      <c r="AL32" s="173"/>
      <c r="AM32" s="4"/>
      <c r="AN32" s="4"/>
      <c r="AO32" s="173"/>
      <c r="AP32" s="5"/>
      <c r="AQ32" s="63"/>
      <c r="AR32" s="151"/>
      <c r="AS32" s="151"/>
      <c r="AT32" s="139"/>
      <c r="AU32" s="151"/>
      <c r="AV32" s="151"/>
      <c r="AW32" s="139"/>
      <c r="AX32" s="33"/>
      <c r="AY32" s="54">
        <v>3</v>
      </c>
      <c r="BN32" s="33"/>
      <c r="BO32" s="62"/>
    </row>
    <row r="33" spans="9:67" ht="12" customHeight="1">
      <c r="I33" s="149"/>
      <c r="P33" s="75"/>
      <c r="R33" s="50" t="str">
        <f>IF(Y33="","",CONCATENATE(VLOOKUP(Y39,NP,5,FALSE),"  ",VLOOKUP(Y39,NP,6,FALSE)))</f>
        <v>LEBRUMENT  Pacome</v>
      </c>
      <c r="S33" s="50"/>
      <c r="T33" s="164"/>
      <c r="U33" s="50"/>
      <c r="V33" s="50"/>
      <c r="W33" s="164"/>
      <c r="X33" s="50"/>
      <c r="Y33" s="148">
        <f>IF(VLOOKUP(Y39,NP,4,FALSE)=0,"",VLOOKUP(Y39,NP,4,FALSE))</f>
        <v>913</v>
      </c>
      <c r="Z33" s="56" t="s">
        <v>55</v>
      </c>
      <c r="AA33" s="56"/>
      <c r="AB33" s="171">
        <f>IF(VLOOKUP(AG33,NP,32,FALSE)="","",IF(VLOOKUP(AG33,NP,32,FALSE)=0,"",VLOOKUP(AG33,NP,32,FALSE)))</f>
      </c>
      <c r="AC33" s="57">
        <f>IF(VLOOKUP(AG33,NP,33,FALSE)="","",IF(VLOOKUP(AG33,NP,34,FALSE)=2,"",VLOOKUP(AG33,NP,34,FALSE)))</f>
      </c>
      <c r="AD33" s="57"/>
      <c r="AE33" s="182" t="str">
        <f>IF(VLOOKUP(AG33,NP,33,FALSE)="","",IF(VLOOKUP(AG33,NP,33,FALSE)=0,"",VLOOKUP(AG33,NP,33,FALSE)))</f>
        <v> </v>
      </c>
      <c r="AF33" s="58"/>
      <c r="AG33" s="137">
        <v>19</v>
      </c>
      <c r="AH33" s="147"/>
      <c r="AI33" s="3"/>
      <c r="AJ33" s="53">
        <f>IF(AI32="","",CONCATENATE(VLOOKUP(AI30,NP,18,FALSE)," pts - ",VLOOKUP(AI30,NP,21,FALSE)))</f>
      </c>
      <c r="AK33" s="53"/>
      <c r="AL33" s="47"/>
      <c r="AM33" s="53"/>
      <c r="AN33" s="53"/>
      <c r="AO33" s="47"/>
      <c r="AP33" s="53"/>
      <c r="AQ33" s="27">
        <v>11</v>
      </c>
      <c r="AR33" s="56" t="s">
        <v>55</v>
      </c>
      <c r="AS33" s="56"/>
      <c r="AT33" s="171">
        <f>IF(VLOOKUP(AQ33,NP,32,FALSE)="","",IF(VLOOKUP(AQ33,NP,32,FALSE)=0,"",VLOOKUP(AQ33,NP,32,FALSE)))</f>
        <v>3</v>
      </c>
      <c r="AU33" s="57">
        <f>IF(VLOOKUP(AQ33,NP,33,FALSE)="","",IF(VLOOKUP(AQ33,NP,34,FALSE)=2,"",VLOOKUP(AQ33,NP,34,FALSE)))</f>
        <v>43114</v>
      </c>
      <c r="AV33" s="57"/>
      <c r="AW33" s="182">
        <f>IF(VLOOKUP(AQ33,NP,33,FALSE)="","",IF(VLOOKUP(AQ33,NP,33,FALSE)=0,"",VLOOKUP(AQ33,NP,33,FALSE)))</f>
        <v>0.5833333333333334</v>
      </c>
      <c r="AX33" s="58"/>
      <c r="AY33" s="59">
        <f>IF(VLOOKUP(AY39,NP,4,FALSE)=0,"",VLOOKUP(AY39,NP,4,FALSE))</f>
        <v>916</v>
      </c>
      <c r="AZ33" s="50" t="str">
        <f>IF(AY33="","",CONCATENATE(VLOOKUP(AY39,NP,5,FALSE),"  ",VLOOKUP(AY39,NP,6,FALSE)))</f>
        <v>FOCHESATO  Titouan</v>
      </c>
      <c r="BA33" s="50"/>
      <c r="BB33" s="164"/>
      <c r="BC33" s="50"/>
      <c r="BD33" s="50"/>
      <c r="BE33" s="164"/>
      <c r="BF33" s="50"/>
      <c r="BO33" s="62"/>
    </row>
    <row r="34" spans="9:67" ht="12" customHeight="1">
      <c r="I34" s="149"/>
      <c r="Q34" s="149"/>
      <c r="R34" s="69" t="str">
        <f>IF(Y33="","",CONCATENATE(VLOOKUP(Y39,NP,8,FALSE)," pts - ",VLOOKUP(Y39,NP,11,FALSE)))</f>
        <v>512 pts - SPO ROUEN</v>
      </c>
      <c r="S34" s="69"/>
      <c r="T34" s="174"/>
      <c r="U34" s="69"/>
      <c r="V34" s="69"/>
      <c r="W34" s="174"/>
      <c r="X34" s="53"/>
      <c r="Y34" s="149"/>
      <c r="AH34" s="145">
        <v>11</v>
      </c>
      <c r="AI34" s="49">
        <f>IF(VLOOKUP(AI36,NP,4,FALSE)=0,"",VLOOKUP(AI36,NP,4,FALSE))</f>
        <v>913</v>
      </c>
      <c r="AJ34" s="50" t="str">
        <f>IF(AI34="","",CONCATENATE(VLOOKUP(AI36,NP,5,FALSE),"  ",VLOOKUP(AI36,NP,6,FALSE)))</f>
        <v>LEBRUMENT  Pacome</v>
      </c>
      <c r="AK34" s="50"/>
      <c r="AL34" s="164"/>
      <c r="AM34" s="50"/>
      <c r="AN34" s="50"/>
      <c r="AO34" s="164"/>
      <c r="AP34" s="50"/>
      <c r="AQ34" s="6"/>
      <c r="AR34" s="7"/>
      <c r="AS34" s="7"/>
      <c r="AT34" s="186"/>
      <c r="AU34" s="7"/>
      <c r="AV34" s="7"/>
      <c r="AW34" s="186"/>
      <c r="AX34" s="8"/>
      <c r="AY34" s="61"/>
      <c r="AZ34" s="53" t="str">
        <f>IF(AY33="","",CONCATENATE(VLOOKUP(AY39,NP,8,FALSE)," pts - ",VLOOKUP(AY39,NP,11,FALSE)))</f>
        <v>688 pts - TORIGNAISE ESTT</v>
      </c>
      <c r="BA34" s="53"/>
      <c r="BB34" s="47"/>
      <c r="BC34" s="53"/>
      <c r="BD34" s="53"/>
      <c r="BE34" s="47"/>
      <c r="BF34" s="53"/>
      <c r="BG34" s="62"/>
      <c r="BO34" s="62"/>
    </row>
    <row r="35" spans="9:67" ht="12" customHeight="1">
      <c r="I35" s="149"/>
      <c r="P35" s="75"/>
      <c r="Q35" s="149"/>
      <c r="R35" s="53">
        <f>IF(Y33="","",CONCATENATE(IF(VLOOKUP(AG33,NP,23,FALSE)="","",IF(VLOOKUP(AG33,NP,12,FALSE)=1,VLOOKUP(AG33,NP,23,FALSE),-VLOOKUP(AG33,NP,23,FALSE))),IF(VLOOKUP(AG33,NP,24,FALSE)="","",CONCATENATE(" / ",IF(VLOOKUP(AG33,NP,12,FALSE)=1,VLOOKUP(AG33,NP,24,FALSE),-VLOOKUP(AG33,NP,24,FALSE)))),IF(VLOOKUP(AG33,NP,25,FALSE)="","",CONCATENATE(" / ",IF(VLOOKUP(AG33,NP,12,FALSE)=1,VLOOKUP(AG33,NP,25,FALSE),-VLOOKUP(AG33,NP,25,FALSE)))),IF(VLOOKUP(AG33,NP,26,FALSE)="","",CONCATENATE(" / ",IF(VLOOKUP(AG33,NP,12,FALSE)=1,VLOOKUP(AG33,NP,26,FALSE),-VLOOKUP(AG33,NP,26,FALSE)))),IF(VLOOKUP(AG33,NP,27,FALSE)="","",CONCATENATE(" / ",IF(VLOOKUP(AG33,NP,12,FALSE)=1,VLOOKUP(AG33,NP,27,FALSE),-VLOOKUP(AG33,NP,27,FALSE)))),IF(VLOOKUP(AG33,NP,28)="","",CONCATENATE(" / ",IF(VLOOKUP(AG33,NP,12)=1,VLOOKUP(AG33,NP,28),-VLOOKUP(AG33,NP,28)))),IF(VLOOKUP(AG33,NP,29)="","",CONCATENATE(" / ",IF(VLOOKUP(AG33,NP,12)=1,VLOOKUP(AG33,NP,29),-VLOOKUP(AG33,NP,29))))))</f>
      </c>
      <c r="S35" s="53"/>
      <c r="T35" s="47"/>
      <c r="U35" s="53"/>
      <c r="V35" s="53"/>
      <c r="W35" s="47"/>
      <c r="X35" s="53"/>
      <c r="Y35" s="149"/>
      <c r="AG35" s="149"/>
      <c r="AH35" s="147"/>
      <c r="AI35" s="52"/>
      <c r="AJ35" s="53" t="str">
        <f>IF(AI34="","",CONCATENATE(VLOOKUP(AI36,NP,8,FALSE)," pts - ",VLOOKUP(AI36,NP,11,FALSE)))</f>
        <v>512 pts - SPO ROUEN</v>
      </c>
      <c r="AK35" s="53"/>
      <c r="AL35" s="47"/>
      <c r="AM35" s="53"/>
      <c r="AN35" s="53"/>
      <c r="AO35" s="47"/>
      <c r="AP35" s="53"/>
      <c r="AQ35" s="9"/>
      <c r="AR35" s="2"/>
      <c r="AS35" s="7"/>
      <c r="AT35" s="186"/>
      <c r="AU35" s="7"/>
      <c r="AV35" s="7"/>
      <c r="AW35" s="186"/>
      <c r="AX35" s="8"/>
      <c r="AY35" s="63"/>
      <c r="AZ35" s="53">
        <f>IF(AY33="","",CONCATENATE(IF(VLOOKUP(AQ33,NP,23,FALSE)="","",IF(VLOOKUP(AQ33,NP,12,FALSE)=1,VLOOKUP(AQ33,NP,23,FALSE),-VLOOKUP(AQ33,NP,23,FALSE))),IF(VLOOKUP(AQ33,NP,24,FALSE)="","",CONCATENATE(" / ",IF(VLOOKUP(AQ33,NP,12,FALSE)=1,VLOOKUP(AQ33,NP,24,FALSE),-VLOOKUP(AQ33,NP,24,FALSE)))),IF(VLOOKUP(AQ33,NP,25,FALSE)="","",CONCATENATE(" / ",IF(VLOOKUP(AQ33,NP,12,FALSE)=1,VLOOKUP(AQ33,NP,25,FALSE),-VLOOKUP(AQ33,NP,25,FALSE)))),IF(VLOOKUP(AQ33,NP,26,FALSE)="","",CONCATENATE(" / ",IF(VLOOKUP(AQ33,NP,12,FALSE)=1,VLOOKUP(AQ33,NP,26,FALSE),-VLOOKUP(AQ33,NP,26,FALSE)))),IF(VLOOKUP(AQ33,NP,27,FALSE)="","",CONCATENATE(" / ",IF(VLOOKUP(AQ33,NP,12,FALSE)=1,VLOOKUP(AQ33,NP,27,FALSE),-VLOOKUP(AQ33,NP,27,FALSE)))),IF(VLOOKUP(AQ33,NP,28)="","",CONCATENATE(" / ",IF(VLOOKUP(AQ33,NP,12)=1,VLOOKUP(AQ33,NP,28),-VLOOKUP(AQ33,NP,28)))),IF(VLOOKUP(AQ33,NP,29)="","",CONCATENATE(" / ",IF(VLOOKUP(AQ33,NP,12)=1,VLOOKUP(AQ33,NP,29),-VLOOKUP(AQ33,NP,29))))))</f>
      </c>
      <c r="BA35" s="53"/>
      <c r="BB35" s="47"/>
      <c r="BC35" s="53"/>
      <c r="BD35" s="53"/>
      <c r="BE35" s="47"/>
      <c r="BF35" s="53"/>
      <c r="BG35" s="62"/>
      <c r="BO35" s="62"/>
    </row>
    <row r="36" spans="9:67" ht="12" customHeight="1">
      <c r="I36" s="149"/>
      <c r="Q36" s="149"/>
      <c r="Y36" s="149"/>
      <c r="Z36" s="50" t="str">
        <f>IF(AG36="","",IF(VLOOKUP(AI36,NP,12,FALSE)=0,CONCATENATE(VLOOKUP(AI36,NP,5,FALSE),"  ",VLOOKUP(AI36,NP,6,FALSE)),IF(VLOOKUP(AI36,NP,22,FALSE)=0,CONCATENATE(VLOOKUP(AI36,NP,15,FALSE),"  ",VLOOKUP(AI36,NP,16,FALSE)),"")))</f>
        <v>LEBRUMENT  Pacome</v>
      </c>
      <c r="AA36" s="50"/>
      <c r="AB36" s="164"/>
      <c r="AC36" s="50"/>
      <c r="AD36" s="50"/>
      <c r="AE36" s="164"/>
      <c r="AF36" s="50"/>
      <c r="AG36" s="148">
        <f>IF(AND(VLOOKUP(AI36,NP,12,FALSE)=0,VLOOKUP(AI36,NP,22,FALSE)=0),"",IF(VLOOKUP(AI36,NP,12,FALSE)=0,VLOOKUP(AI36,NP,4,FALSE),IF(VLOOKUP(AI36,NP,22,FALSE)=0,VLOOKUP(AI36,NP,14,FALSE),"")))</f>
        <v>913</v>
      </c>
      <c r="AH36" s="147"/>
      <c r="AI36" s="55">
        <v>6</v>
      </c>
      <c r="AJ36" s="56" t="s">
        <v>55</v>
      </c>
      <c r="AK36" s="56"/>
      <c r="AL36" s="171">
        <f>IF(VLOOKUP(AI36,NP,32,FALSE)="","",IF(VLOOKUP(AI36,NP,32,FALSE)=0,"",VLOOKUP(AI36,NP,32,FALSE)))</f>
        <v>3</v>
      </c>
      <c r="AM36" s="57">
        <f>IF(VLOOKUP(AI36,NP,33,FALSE)="","",IF(VLOOKUP(AI36,NP,34,FALSE)=2,"",VLOOKUP(AI36,NP,34,FALSE)))</f>
        <v>43114</v>
      </c>
      <c r="AN36" s="57"/>
      <c r="AO36" s="182">
        <f>IF(VLOOKUP(AI36,NP,33,FALSE)="","",IF(VLOOKUP(AI36,NP,33,FALSE)=0,"",VLOOKUP(AI36,NP,33,FALSE)))</f>
        <v>0.5416666666666666</v>
      </c>
      <c r="AP36" s="58"/>
      <c r="AQ36" s="59">
        <f>IF(VLOOKUP(AQ33,NP,14,FALSE)=0,"",VLOOKUP(AQ33,NP,14,FALSE))</f>
        <v>916</v>
      </c>
      <c r="AR36" s="50" t="str">
        <f>IF(AQ36="","",CONCATENATE(VLOOKUP(AQ33,NP,15,FALSE),"  ",VLOOKUP(AQ33,NP,16,FALSE)))</f>
        <v>FOCHESATO  Titouan</v>
      </c>
      <c r="AS36" s="50"/>
      <c r="AT36" s="164"/>
      <c r="AU36" s="50"/>
      <c r="AV36" s="50"/>
      <c r="AW36" s="164"/>
      <c r="AX36" s="50"/>
      <c r="AY36" s="62"/>
      <c r="BF36" s="33"/>
      <c r="BG36" s="62"/>
      <c r="BO36" s="62"/>
    </row>
    <row r="37" spans="9:67" ht="12" customHeight="1">
      <c r="I37" s="149"/>
      <c r="Q37" s="149"/>
      <c r="Z37" s="69" t="str">
        <f>IF(AG36="","",IF(VLOOKUP(AI36,NP,12,FALSE)=0,CONCATENATE(VLOOKUP(AI36,NP,8,FALSE)," pts - ",VLOOKUP(AI36,NP,11,FALSE)),IF(VLOOKUP(AI36,NP,22,FALSE)=0,CONCATENATE(VLOOKUP(AI36,NP,18,FALSE)," pts - ",VLOOKUP(AI36,NP,21,FALSE)),"")))</f>
        <v>512 pts - SPO ROUEN</v>
      </c>
      <c r="AA37" s="69"/>
      <c r="AB37" s="174"/>
      <c r="AC37" s="69"/>
      <c r="AD37" s="69"/>
      <c r="AE37" s="174"/>
      <c r="AF37" s="69"/>
      <c r="AG37" s="146">
        <v>11</v>
      </c>
      <c r="AH37" s="147"/>
      <c r="AI37" s="3"/>
      <c r="AJ37" s="2"/>
      <c r="AK37" s="2"/>
      <c r="AL37" s="172"/>
      <c r="AM37" s="2"/>
      <c r="AN37" s="2"/>
      <c r="AO37" s="172"/>
      <c r="AP37" s="60"/>
      <c r="AQ37" s="54">
        <v>6</v>
      </c>
      <c r="AR37" s="69" t="str">
        <f>IF(AQ36="","",CONCATENATE(VLOOKUP(AQ33,NP,18,FALSE)," pts - ",VLOOKUP(AQ33,NP,21,FALSE)))</f>
        <v>688 pts - TORIGNAISE ESTT</v>
      </c>
      <c r="AS37" s="69"/>
      <c r="AT37" s="174"/>
      <c r="AU37" s="69"/>
      <c r="AV37" s="69"/>
      <c r="AW37" s="174"/>
      <c r="AX37" s="69"/>
      <c r="AY37" s="33"/>
      <c r="BF37" s="33"/>
      <c r="BG37" s="62"/>
      <c r="BO37" s="62"/>
    </row>
    <row r="38" spans="9:67" ht="12" customHeight="1">
      <c r="I38" s="149"/>
      <c r="Q38" s="149"/>
      <c r="AG38" s="149"/>
      <c r="AH38" s="145">
        <v>6</v>
      </c>
      <c r="AI38" s="49">
        <f>IF(VLOOKUP(AI36,NP,14,FALSE)=0,"",VLOOKUP(AI36,NP,14,FALSE))</f>
        <v>916</v>
      </c>
      <c r="AJ38" s="50" t="str">
        <f>IF(AI38="","",CONCATENATE(VLOOKUP(AI36,NP,15,FALSE),"  ",VLOOKUP(AI36,NP,16,FALSE)))</f>
        <v>FOCHESATO  Titouan</v>
      </c>
      <c r="AK38" s="4"/>
      <c r="AL38" s="173"/>
      <c r="AM38" s="4"/>
      <c r="AN38" s="4"/>
      <c r="AO38" s="173"/>
      <c r="AP38" s="5"/>
      <c r="AQ38" s="63"/>
      <c r="AR38" s="53">
        <f>IF(AQ36="","",CONCATENATE(IF(VLOOKUP(AI36,NP,23,FALSE)="","",IF(VLOOKUP(AI36,NP,12,FALSE)=1,VLOOKUP(AI36,NP,23,FALSE),-VLOOKUP(AI36,NP,23,FALSE))),IF(VLOOKUP(AI36,NP,24,FALSE)="","",CONCATENATE(" / ",IF(VLOOKUP(AI36,NP,12,FALSE)=1,VLOOKUP(AI36,NP,24,FALSE),-VLOOKUP(AI36,NP,24,FALSE)))),IF(VLOOKUP(AI36,NP,25,FALSE)="","",CONCATENATE(" / ",IF(VLOOKUP(AI36,NP,12,FALSE)=1,VLOOKUP(AI36,NP,25,FALSE),-VLOOKUP(AI36,NP,25,FALSE)))),IF(VLOOKUP(AI36,NP,26,FALSE)="","",CONCATENATE(" / ",IF(VLOOKUP(AI36,NP,12,FALSE)=1,VLOOKUP(AI36,NP,26,FALSE),-VLOOKUP(AI36,NP,26,FALSE)))),IF(VLOOKUP(AI36,NP,27,FALSE)="","",CONCATENATE(" / ",IF(VLOOKUP(AI36,NP,12,FALSE)=1,VLOOKUP(AI36,NP,27,FALSE),-VLOOKUP(AI36,NP,27,FALSE)))),IF(VLOOKUP(AI36,NP,28)="","",CONCATENATE(" / ",IF(VLOOKUP(AI36,NP,12)=1,VLOOKUP(AI36,NP,28),-VLOOKUP(AI36,NP,28)))),IF(VLOOKUP(AI36,NP,29)="","",CONCATENATE(" / ",IF(VLOOKUP(AI36,NP,12)=1,VLOOKUP(AI36,NP,29),-VLOOKUP(AI36,NP,29))))))</f>
      </c>
      <c r="AS38" s="53"/>
      <c r="AT38" s="47"/>
      <c r="AU38" s="53"/>
      <c r="AV38" s="53"/>
      <c r="AW38" s="47"/>
      <c r="AX38" s="53"/>
      <c r="AY38" s="33"/>
      <c r="BF38" s="33"/>
      <c r="BG38" s="62"/>
      <c r="BO38" s="62"/>
    </row>
    <row r="39" spans="9:67" ht="12" customHeight="1">
      <c r="I39" s="149"/>
      <c r="J39" s="50" t="str">
        <f>IF(Q39="","",CONCATENATE(VLOOKUP(Q25,NP,15,FALSE),"  ",VLOOKUP(Q25,NP,16,FALSE)))</f>
        <v>LEQUERTIER  Leo</v>
      </c>
      <c r="K39" s="50"/>
      <c r="L39" s="164"/>
      <c r="M39" s="50"/>
      <c r="N39" s="50"/>
      <c r="O39" s="164"/>
      <c r="P39" s="50"/>
      <c r="Q39" s="148">
        <f>IF(VLOOKUP(Q25,NP,14,FALSE)=0,"",VLOOKUP(Q25,NP,14,FALSE))</f>
        <v>910</v>
      </c>
      <c r="R39" s="56" t="s">
        <v>55</v>
      </c>
      <c r="S39" s="56"/>
      <c r="T39" s="171">
        <f>IF(VLOOKUP(Y39,NP,32,FALSE)="","",IF(VLOOKUP(Y39,NP,32,FALSE)=0,"",VLOOKUP(Y39,NP,32,FALSE)))</f>
        <v>6</v>
      </c>
      <c r="U39" s="57">
        <f>IF(VLOOKUP(Y39,NP,33,FALSE)="","",IF(VLOOKUP(Y39,NP,34,FALSE)=2,"",VLOOKUP(Y39,NP,34,FALSE)))</f>
        <v>43114</v>
      </c>
      <c r="V39" s="57"/>
      <c r="W39" s="182">
        <f>IF(VLOOKUP(Y39,NP,33,FALSE)="","",IF(VLOOKUP(Y39,NP,33,FALSE)=0,"",VLOOKUP(Y39,NP,33,FALSE)))</f>
        <v>0.6458333333333334</v>
      </c>
      <c r="X39" s="58"/>
      <c r="Y39" s="27">
        <v>22</v>
      </c>
      <c r="AH39" s="147"/>
      <c r="AI39" s="3"/>
      <c r="AJ39" s="53" t="str">
        <f>IF(AI38="","",CONCATENATE(VLOOKUP(AI36,NP,18,FALSE)," pts - ",VLOOKUP(AI36,NP,21,FALSE)))</f>
        <v>688 pts - TORIGNAISE ESTT</v>
      </c>
      <c r="AK39" s="53"/>
      <c r="AL39" s="47"/>
      <c r="AM39" s="53"/>
      <c r="AN39" s="53"/>
      <c r="AO39" s="47"/>
      <c r="AP39" s="53"/>
      <c r="AQ39" s="10"/>
      <c r="AR39" s="66"/>
      <c r="AS39" s="66"/>
      <c r="AT39" s="168"/>
      <c r="AU39" s="11"/>
      <c r="AV39" s="11"/>
      <c r="AW39" s="168"/>
      <c r="AX39" s="66"/>
      <c r="AY39" s="67">
        <v>14</v>
      </c>
      <c r="AZ39" s="56" t="s">
        <v>55</v>
      </c>
      <c r="BA39" s="56"/>
      <c r="BB39" s="171">
        <f>IF(VLOOKUP(AY39,NP,32,FALSE)="","",IF(VLOOKUP(AY39,NP,32,FALSE)=0,"",VLOOKUP(AY39,NP,32,FALSE)))</f>
        <v>2</v>
      </c>
      <c r="BC39" s="57">
        <f>IF(VLOOKUP(AY39,NP,33,FALSE)="","",IF(VLOOKUP(AY39,NP,34,FALSE)=2,"",VLOOKUP(AY39,NP,34,FALSE)))</f>
        <v>43114</v>
      </c>
      <c r="BD39" s="57"/>
      <c r="BE39" s="182">
        <f>IF(VLOOKUP(AY39,NP,33,FALSE)="","",IF(VLOOKUP(AY39,NP,33,FALSE)=0,"",VLOOKUP(AY39,NP,33,FALSE)))</f>
        <v>0.6458333333333334</v>
      </c>
      <c r="BF39" s="58"/>
      <c r="BG39" s="59">
        <f>IF(VLOOKUP(BG27,NP,14,FALSE)=0,"",VLOOKUP(BG27,NP,14,FALSE))</f>
        <v>916</v>
      </c>
      <c r="BH39" s="50" t="str">
        <f>IF(BG39="","",CONCATENATE(VLOOKUP(BG27,NP,15,FALSE),"  ",VLOOKUP(BG27,NP,16,FALSE)))</f>
        <v>FOCHESATO  Titouan</v>
      </c>
      <c r="BI39" s="50"/>
      <c r="BJ39" s="164"/>
      <c r="BK39" s="50"/>
      <c r="BL39" s="50"/>
      <c r="BM39" s="164"/>
      <c r="BN39" s="50"/>
      <c r="BO39" s="62"/>
    </row>
    <row r="40" spans="10:66" ht="12" customHeight="1">
      <c r="J40" s="69" t="str">
        <f>IF(Q39="","",CONCATENATE(VLOOKUP(Q25,NP,18,FALSE)," pts - ",VLOOKUP(Q25,NP,21,FALSE)))</f>
        <v>538 pts - ST PAIR BRICQUE</v>
      </c>
      <c r="K40" s="69"/>
      <c r="L40" s="174"/>
      <c r="M40" s="69"/>
      <c r="N40" s="69"/>
      <c r="O40" s="174"/>
      <c r="P40" s="69"/>
      <c r="Q40" s="146">
        <v>10</v>
      </c>
      <c r="AH40" s="145">
        <v>7</v>
      </c>
      <c r="AI40" s="49">
        <f>IF(VLOOKUP(AI42,NP,4,FALSE)=0,"",VLOOKUP(AI42,NP,4,FALSE))</f>
        <v>910</v>
      </c>
      <c r="AJ40" s="50" t="str">
        <f>IF(AI40="","",CONCATENATE(VLOOKUP(AI42,NP,5,FALSE),"  ",VLOOKUP(AI42,NP,6,FALSE)))</f>
        <v>LEQUERTIER  Leo</v>
      </c>
      <c r="AK40" s="50"/>
      <c r="AL40" s="164"/>
      <c r="AM40" s="50"/>
      <c r="AN40" s="50"/>
      <c r="AO40" s="164"/>
      <c r="AP40" s="50"/>
      <c r="AQ40" s="6"/>
      <c r="AR40" s="7"/>
      <c r="AS40" s="7"/>
      <c r="AT40" s="186"/>
      <c r="AU40" s="7"/>
      <c r="AV40" s="7"/>
      <c r="AW40" s="186"/>
      <c r="AX40" s="8"/>
      <c r="BF40" s="33"/>
      <c r="BG40" s="54">
        <v>2</v>
      </c>
      <c r="BH40" s="69" t="str">
        <f>IF(BG39="","",CONCATENATE(VLOOKUP(BG27,NP,18,FALSE)," pts - ",VLOOKUP(BG27,NP,21,FALSE)))</f>
        <v>688 pts - TORIGNAISE ESTT</v>
      </c>
      <c r="BI40" s="69"/>
      <c r="BJ40" s="174"/>
      <c r="BK40" s="69"/>
      <c r="BL40" s="69"/>
      <c r="BM40" s="174"/>
      <c r="BN40" s="69"/>
    </row>
    <row r="41" spans="10:66" ht="12" customHeight="1">
      <c r="J41" s="53">
        <f>IF(Q39="","",CONCATENATE(IF(VLOOKUP(Y39,NP,23,FALSE)="","",IF(VLOOKUP(Y39,NP,12,FALSE)=1,VLOOKUP(Y39,NP,23,FALSE),-VLOOKUP(Y39,NP,23,FALSE))),IF(VLOOKUP(Y39,NP,24,FALSE)="","",CONCATENATE(" / ",IF(VLOOKUP(Y39,NP,12,FALSE)=1,VLOOKUP(Y39,NP,24,FALSE),-VLOOKUP(Y39,NP,24,FALSE)))),IF(VLOOKUP(Y39,NP,25,FALSE)="","",CONCATENATE(" / ",IF(VLOOKUP(Y39,NP,12,FALSE)=1,VLOOKUP(Y39,NP,25,FALSE),-VLOOKUP(Y39,NP,25,FALSE)))),IF(VLOOKUP(Y39,NP,26,FALSE)="","",CONCATENATE(" / ",IF(VLOOKUP(Y39,NP,12,FALSE)=1,VLOOKUP(Y39,NP,26,FALSE),-VLOOKUP(Y39,NP,26,FALSE)))),IF(VLOOKUP(Y39,NP,27,FALSE)="","",CONCATENATE(" / ",IF(VLOOKUP(Y39,NP,12,FALSE)=1,VLOOKUP(Y39,NP,27,FALSE),-VLOOKUP(Y39,NP,27,FALSE)))),IF(VLOOKUP(Y39,NP,28)="","",CONCATENATE(" / ",IF(VLOOKUP(Y39,NP,12)=1,VLOOKUP(Y39,NP,28),-VLOOKUP(Y39,NP,28)))),IF(VLOOKUP(Y39,NP,29)="","",CONCATENATE(" / ",IF(VLOOKUP(Y39,NP,12)=1,VLOOKUP(Y39,NP,29),-VLOOKUP(Y39,NP,29))))))</f>
      </c>
      <c r="K41" s="53"/>
      <c r="L41" s="47"/>
      <c r="M41" s="53"/>
      <c r="N41" s="53"/>
      <c r="O41" s="47"/>
      <c r="P41" s="53"/>
      <c r="Q41" s="149"/>
      <c r="AG41" s="146">
        <v>10</v>
      </c>
      <c r="AH41" s="147"/>
      <c r="AI41" s="52"/>
      <c r="AJ41" s="53" t="str">
        <f>IF(AI40="","",CONCATENATE(VLOOKUP(AI42,NP,8,FALSE)," pts - ",VLOOKUP(AI42,NP,11,FALSE)))</f>
        <v>538 pts - ST PAIR BRICQUE</v>
      </c>
      <c r="AK41" s="53"/>
      <c r="AL41" s="47"/>
      <c r="AM41" s="53"/>
      <c r="AN41" s="53"/>
      <c r="AO41" s="47"/>
      <c r="AP41" s="53"/>
      <c r="AQ41" s="54">
        <v>7</v>
      </c>
      <c r="AR41" s="2"/>
      <c r="AS41" s="7"/>
      <c r="AT41" s="186"/>
      <c r="AU41" s="7"/>
      <c r="AV41" s="7"/>
      <c r="AW41" s="186"/>
      <c r="AX41" s="8"/>
      <c r="BF41" s="33"/>
      <c r="BG41" s="63"/>
      <c r="BH41" s="53">
        <f>IF(BG39="","",CONCATENATE(IF(VLOOKUP(AY39,NP,23,FALSE)="","",IF(VLOOKUP(AY39,NP,12,FALSE)=1,VLOOKUP(AY39,NP,23,FALSE),-VLOOKUP(AY39,NP,23,FALSE))),IF(VLOOKUP(AY39,NP,24,FALSE)="","",CONCATENATE(" / ",IF(VLOOKUP(AY39,NP,12,FALSE)=1,VLOOKUP(AY39,NP,24,FALSE),-VLOOKUP(AY39,NP,24,FALSE)))),IF(VLOOKUP(AY39,NP,25,FALSE)="","",CONCATENATE(" / ",IF(VLOOKUP(AY39,NP,12,FALSE)=1,VLOOKUP(AY39,NP,25,FALSE),-VLOOKUP(AY39,NP,25,FALSE)))),IF(VLOOKUP(AY39,NP,26,FALSE)="","",CONCATENATE(" / ",IF(VLOOKUP(AY39,NP,12,FALSE)=1,VLOOKUP(AY39,NP,26,FALSE),-VLOOKUP(AY39,NP,26,FALSE)))),IF(VLOOKUP(AY39,NP,27,FALSE)="","",CONCATENATE(" / ",IF(VLOOKUP(AY39,NP,12,FALSE)=1,VLOOKUP(AY39,NP,27,FALSE),-VLOOKUP(AY39,NP,27,FALSE)))),IF(VLOOKUP(AY39,NP,28)="","",CONCATENATE(" / ",IF(VLOOKUP(AY39,NP,12)=1,VLOOKUP(AY39,NP,28),-VLOOKUP(AY39,NP,28)))),IF(VLOOKUP(AY39,NP,29)="","",CONCATENATE(" / ",IF(VLOOKUP(AY39,NP,12)=1,VLOOKUP(AY39,NP,29),-VLOOKUP(AY39,NP,29))))))</f>
      </c>
      <c r="BI41" s="53"/>
      <c r="BJ41" s="47"/>
      <c r="BK41" s="53"/>
      <c r="BL41" s="53"/>
      <c r="BM41" s="47"/>
      <c r="BN41" s="53"/>
    </row>
    <row r="42" spans="1:75" ht="12" customHeight="1">
      <c r="A42" s="76" t="s">
        <v>15</v>
      </c>
      <c r="B42" s="50" t="str">
        <f>IF(I42="","",IF(VLOOKUP(Q25,NP,12,FALSE)=0,CONCATENATE(VLOOKUP(Q25,NP,5,FALSE),"  ",VLOOKUP(Q25,NP,6,FALSE)),IF(VLOOKUP(Q25,NP,22,FALSE)=0,CONCATENATE(VLOOKUP(Q25,NP,15,FALSE),"  ",VLOOKUP(Q25,NP,16,FALSE)),"")))</f>
        <v>MORIN  Oscar</v>
      </c>
      <c r="C42" s="50"/>
      <c r="D42" s="50"/>
      <c r="E42" s="50"/>
      <c r="F42" s="50"/>
      <c r="G42" s="50"/>
      <c r="H42" s="50"/>
      <c r="I42" s="49">
        <f>IF(AND(VLOOKUP(Q25,NP,12,FALSE)=0,VLOOKUP(Q25,NP,22,FALSE)=0),"",IF(VLOOKUP(Q25,NP,12,FALSE)=0,VLOOKUP(Q25,NP,4,FALSE),IF(VLOOKUP(Q25,NP,22,FALSE)=0,VLOOKUP(Q25,NP,14,FALSE),"")))</f>
        <v>907</v>
      </c>
      <c r="J42" s="119"/>
      <c r="K42" s="119"/>
      <c r="L42" s="191"/>
      <c r="M42" s="119"/>
      <c r="N42" s="119"/>
      <c r="O42" s="191"/>
      <c r="P42" s="154"/>
      <c r="Q42" s="149"/>
      <c r="Z42" s="50" t="str">
        <f>IF(AG42="","",IF(VLOOKUP(AI42,NP,12,FALSE)=0,CONCATENATE(VLOOKUP(AI42,NP,5,FALSE),"  ",VLOOKUP(AI42,NP,6,FALSE)),IF(VLOOKUP(AI42,NP,22,FALSE)=0,CONCATENATE(VLOOKUP(AI42,NP,15,FALSE),"  ",VLOOKUP(AI42,NP,16,FALSE)),"")))</f>
        <v>LEQUERTIER  Leo</v>
      </c>
      <c r="AA42" s="50"/>
      <c r="AB42" s="164"/>
      <c r="AC42" s="50"/>
      <c r="AD42" s="50"/>
      <c r="AE42" s="164"/>
      <c r="AF42" s="50"/>
      <c r="AG42" s="148">
        <f>IF(AND(VLOOKUP(AI42,NP,12,FALSE)=0,VLOOKUP(AI42,NP,22,FALSE)=0),"",IF(VLOOKUP(AI42,NP,12,FALSE)=0,VLOOKUP(AI42,NP,4,FALSE),IF(VLOOKUP(AI42,NP,22,FALSE)=0,VLOOKUP(AI42,NP,14,FALSE),"")))</f>
        <v>910</v>
      </c>
      <c r="AH42" s="147"/>
      <c r="AI42" s="55">
        <v>7</v>
      </c>
      <c r="AJ42" s="56" t="s">
        <v>55</v>
      </c>
      <c r="AK42" s="56"/>
      <c r="AL42" s="171">
        <f>IF(VLOOKUP(AI42,NP,32,FALSE)="","",IF(VLOOKUP(AI42,NP,32,FALSE)=0,"",VLOOKUP(AI42,NP,32,FALSE)))</f>
        <v>4</v>
      </c>
      <c r="AM42" s="57">
        <f>IF(VLOOKUP(AI42,NP,33,FALSE)="","",IF(VLOOKUP(AI42,NP,34,FALSE)=2,"",VLOOKUP(AI42,NP,34,FALSE)))</f>
        <v>43114</v>
      </c>
      <c r="AN42" s="57"/>
      <c r="AO42" s="182">
        <f>IF(VLOOKUP(AI42,NP,33,FALSE)="","",IF(VLOOKUP(AI42,NP,33,FALSE)=0,"",VLOOKUP(AI42,NP,33,FALSE)))</f>
        <v>0.5416666666666666</v>
      </c>
      <c r="AP42" s="58"/>
      <c r="AQ42" s="59">
        <f>IF(VLOOKUP(AQ45,NP,4,FALSE)=0,"",VLOOKUP(AQ45,NP,4,FALSE))</f>
        <v>901</v>
      </c>
      <c r="AR42" s="50" t="str">
        <f>IF(AQ42="","",CONCATENATE(VLOOKUP(AQ45,NP,5,FALSE),"  ",VLOOKUP(AQ45,NP,6,FALSE)))</f>
        <v>ANGOT  Baptiste</v>
      </c>
      <c r="AS42" s="50"/>
      <c r="AT42" s="164"/>
      <c r="AU42" s="50"/>
      <c r="AV42" s="50"/>
      <c r="AW42" s="164"/>
      <c r="AX42" s="50"/>
      <c r="BF42" s="33"/>
      <c r="BG42" s="63"/>
      <c r="BH42" s="77"/>
      <c r="BI42" s="78"/>
      <c r="BJ42" s="170"/>
      <c r="BK42" s="78"/>
      <c r="BL42" s="78"/>
      <c r="BM42" s="170"/>
      <c r="BN42" s="79"/>
      <c r="BO42" s="49">
        <f>IF(AND(VLOOKUP(BG27,NP,12,FALSE)=0,VLOOKUP(BG27,NP,22,FALSE)=0),"",IF(VLOOKUP(BG27,NP,12,FALSE)=0,VLOOKUP(BG27,NP,4,FALSE),IF(VLOOKUP(BG27,NP,22,FALSE)=0,VLOOKUP(BG27,NP,14,FALSE),"")))</f>
        <v>904</v>
      </c>
      <c r="BP42" s="50" t="str">
        <f>IF(BO42="","",IF(VLOOKUP(BG27,NP,12,FALSE)=0,CONCATENATE(VLOOKUP(BG27,NP,5,FALSE),"  ",VLOOKUP(BG27,NP,6,FALSE)),IF(VLOOKUP(BG27,NP,22,FALSE)=0,CONCATENATE(VLOOKUP(BG27,NP,15,FALSE),"  ",VLOOKUP(BG27,NP,16,FALSE)),"")))</f>
        <v>SARRALANGUE  Noam</v>
      </c>
      <c r="BQ42" s="50"/>
      <c r="BR42" s="50"/>
      <c r="BS42" s="50"/>
      <c r="BT42" s="50"/>
      <c r="BU42" s="50"/>
      <c r="BV42" s="50"/>
      <c r="BW42" s="76" t="s">
        <v>13</v>
      </c>
    </row>
    <row r="43" spans="2:74" ht="12" customHeight="1">
      <c r="B43" s="53" t="str">
        <f>IF(I42="","",IF(VLOOKUP(Q25,NP,12,FALSE)=0,CONCATENATE(VLOOKUP(Q25,NP,8,FALSE)," pts - ",VLOOKUP(Q25,NP,11,FALSE)),IF(VLOOKUP(Q25,NP,22,FALSE)=0,CONCATENATE(VLOOKUP(Q25,NP,18,FALSE)," pts - ",VLOOKUP(Q25,NP,21,FALSE)),"")))</f>
        <v>584 pts - USO MONDEVILLE</v>
      </c>
      <c r="C43" s="53"/>
      <c r="D43" s="53"/>
      <c r="E43" s="53"/>
      <c r="F43" s="53"/>
      <c r="G43" s="53"/>
      <c r="H43" s="53"/>
      <c r="L43" s="139"/>
      <c r="M43" s="52"/>
      <c r="Q43" s="149"/>
      <c r="Y43" s="149"/>
      <c r="Z43" s="69" t="str">
        <f>IF(AG42="","",IF(VLOOKUP(AI42,NP,12,FALSE)=0,CONCATENATE(VLOOKUP(AI42,NP,8,FALSE)," pts - ",VLOOKUP(AI42,NP,11,FALSE)),IF(VLOOKUP(AI42,NP,22,FALSE)=0,CONCATENATE(VLOOKUP(AI42,NP,18,FALSE)," pts - ",VLOOKUP(AI42,NP,21,FALSE)),"")))</f>
        <v>538 pts - ST PAIR BRICQUE</v>
      </c>
      <c r="AA43" s="69"/>
      <c r="AB43" s="174"/>
      <c r="AC43" s="69"/>
      <c r="AD43" s="69"/>
      <c r="AE43" s="174"/>
      <c r="AF43" s="69"/>
      <c r="AG43" s="150"/>
      <c r="AH43" s="147"/>
      <c r="AI43" s="3"/>
      <c r="AJ43" s="2"/>
      <c r="AK43" s="2"/>
      <c r="AL43" s="172"/>
      <c r="AM43" s="2"/>
      <c r="AN43" s="2"/>
      <c r="AO43" s="172"/>
      <c r="AP43" s="60"/>
      <c r="AQ43" s="61"/>
      <c r="AR43" s="53" t="str">
        <f>IF(AQ42="","",CONCATENATE(VLOOKUP(AQ45,NP,8,FALSE)," pts - ",VLOOKUP(AQ45,NP,11,FALSE)))</f>
        <v>558 pts - COUTANCES JA</v>
      </c>
      <c r="AS43" s="53"/>
      <c r="AT43" s="47"/>
      <c r="AU43" s="53"/>
      <c r="AV43" s="53"/>
      <c r="AW43" s="47"/>
      <c r="AX43" s="53"/>
      <c r="AY43" s="62"/>
      <c r="BF43" s="33"/>
      <c r="BG43" s="62"/>
      <c r="BN43" s="33"/>
      <c r="BO43" s="73"/>
      <c r="BP43" s="53" t="str">
        <f>IF(BO42="","",IF(VLOOKUP(BG27,NP,12,FALSE)=0,CONCATENATE(VLOOKUP(BG27,NP,8,FALSE)," pts - ",VLOOKUP(BG27,NP,11,FALSE)),IF(VLOOKUP(BG27,NP,22,FALSE)=0,CONCATENATE(VLOOKUP(BG27,NP,18,FALSE)," pts - ",VLOOKUP(BG27,NP,21,FALSE)),"")))</f>
        <v>661 pts - TORIGNAISE ESTT</v>
      </c>
      <c r="BQ43" s="53"/>
      <c r="BR43" s="53"/>
      <c r="BS43" s="53"/>
      <c r="BT43" s="53"/>
      <c r="BU43" s="53"/>
      <c r="BV43" s="53"/>
    </row>
    <row r="44" spans="17:66" ht="12" customHeight="1">
      <c r="Q44" s="149"/>
      <c r="Y44" s="149"/>
      <c r="AG44" s="149"/>
      <c r="AH44" s="145">
        <v>10</v>
      </c>
      <c r="AI44" s="49">
        <f>IF(VLOOKUP(AI42,NP,14,FALSE)=0,"",VLOOKUP(AI42,NP,14,FALSE))</f>
        <v>901</v>
      </c>
      <c r="AJ44" s="50" t="str">
        <f>IF(AI44="","",CONCATENATE(VLOOKUP(AI42,NP,15,FALSE),"  ",VLOOKUP(AI42,NP,16,FALSE)))</f>
        <v>ANGOT  Baptiste</v>
      </c>
      <c r="AK44" s="4"/>
      <c r="AL44" s="173"/>
      <c r="AM44" s="4"/>
      <c r="AN44" s="4"/>
      <c r="AO44" s="173"/>
      <c r="AP44" s="5"/>
      <c r="AQ44" s="63"/>
      <c r="AR44" s="53">
        <f>IF(AQ42="","",CONCATENATE(IF(VLOOKUP(AI42,NP,23,FALSE)="","",IF(VLOOKUP(AI42,NP,12,FALSE)=1,VLOOKUP(AI42,NP,23,FALSE),-VLOOKUP(AI42,NP,23,FALSE))),IF(VLOOKUP(AI42,NP,24,FALSE)="","",CONCATENATE(" / ",IF(VLOOKUP(AI42,NP,12,FALSE)=1,VLOOKUP(AI42,NP,24,FALSE),-VLOOKUP(AI42,NP,24,FALSE)))),IF(VLOOKUP(AI42,NP,25,FALSE)="","",CONCATENATE(" / ",IF(VLOOKUP(AI42,NP,12,FALSE)=1,VLOOKUP(AI42,NP,25,FALSE),-VLOOKUP(AI42,NP,25,FALSE)))),IF(VLOOKUP(AI42,NP,26,FALSE)="","",CONCATENATE(" / ",IF(VLOOKUP(AI42,NP,12,FALSE)=1,VLOOKUP(AI42,NP,26,FALSE),-VLOOKUP(AI42,NP,26,FALSE)))),IF(VLOOKUP(AI42,NP,27,FALSE)="","",CONCATENATE(" / ",IF(VLOOKUP(AI42,NP,12,FALSE)=1,VLOOKUP(AI42,NP,27,FALSE),-VLOOKUP(AI42,NP,27,FALSE)))),IF(VLOOKUP(AI42,NP,28)="","",CONCATENATE(" / ",IF(VLOOKUP(AI42,NP,12)=1,VLOOKUP(AI42,NP,28),-VLOOKUP(AI42,NP,28)))),IF(VLOOKUP(AI42,NP,29)="","",CONCATENATE(" / ",IF(VLOOKUP(AI42,NP,12)=1,VLOOKUP(AI42,NP,29),-VLOOKUP(AI42,NP,29))))))</f>
      </c>
      <c r="AS44" s="53"/>
      <c r="AT44" s="47"/>
      <c r="AU44" s="53"/>
      <c r="AV44" s="53"/>
      <c r="AW44" s="47"/>
      <c r="AX44" s="53"/>
      <c r="AY44" s="62"/>
      <c r="AZ44" s="68"/>
      <c r="BA44" s="68"/>
      <c r="BB44" s="196"/>
      <c r="BC44" s="68"/>
      <c r="BD44" s="68"/>
      <c r="BE44" s="196"/>
      <c r="BF44" s="33"/>
      <c r="BG44" s="62"/>
      <c r="BN44" s="33"/>
    </row>
    <row r="45" spans="17:66" ht="12" customHeight="1">
      <c r="Q45" s="149"/>
      <c r="R45" s="50" t="str">
        <f>IF(Y45="","",CONCATENATE(VLOOKUP(Y39,NP,15,FALSE),"  ",VLOOKUP(Y39,NP,16,FALSE)))</f>
        <v>LEQUERTIER  Leo</v>
      </c>
      <c r="S45" s="50"/>
      <c r="T45" s="164"/>
      <c r="U45" s="50"/>
      <c r="V45" s="50"/>
      <c r="W45" s="164"/>
      <c r="X45" s="50"/>
      <c r="Y45" s="148">
        <f>IF(VLOOKUP(Y39,NP,14,FALSE)=0,"",VLOOKUP(Y39,NP,14,FALSE))</f>
        <v>910</v>
      </c>
      <c r="Z45" s="56" t="s">
        <v>55</v>
      </c>
      <c r="AA45" s="56"/>
      <c r="AB45" s="171">
        <f>IF(VLOOKUP(AG45,NP,32,FALSE)="","",IF(VLOOKUP(AG45,NP,32,FALSE)=0,"",VLOOKUP(AG45,NP,32,FALSE)))</f>
      </c>
      <c r="AC45" s="57">
        <f>IF(VLOOKUP(AG45,NP,33,FALSE)="","",IF(VLOOKUP(AG45,NP,34,FALSE)=2,"",VLOOKUP(AG45,NP,34,FALSE)))</f>
      </c>
      <c r="AD45" s="57"/>
      <c r="AE45" s="182" t="str">
        <f>IF(VLOOKUP(AG45,NP,33,FALSE)="","",IF(VLOOKUP(AG45,NP,33,FALSE)=0,"",VLOOKUP(AG45,NP,33,FALSE)))</f>
        <v> </v>
      </c>
      <c r="AF45" s="58"/>
      <c r="AG45" s="137">
        <v>20</v>
      </c>
      <c r="AH45" s="147"/>
      <c r="AI45" s="3"/>
      <c r="AJ45" s="53" t="str">
        <f>IF(AI44="","",CONCATENATE(VLOOKUP(AI42,NP,18,FALSE)," pts - ",VLOOKUP(AI42,NP,21,FALSE)))</f>
        <v>558 pts - COUTANCES JA</v>
      </c>
      <c r="AK45" s="53"/>
      <c r="AL45" s="47"/>
      <c r="AM45" s="53"/>
      <c r="AN45" s="53"/>
      <c r="AO45" s="47"/>
      <c r="AP45" s="53"/>
      <c r="AQ45" s="27">
        <v>12</v>
      </c>
      <c r="AR45" s="56" t="s">
        <v>55</v>
      </c>
      <c r="AS45" s="56"/>
      <c r="AT45" s="171">
        <f>IF(VLOOKUP(AQ45,NP,32,FALSE)="","",IF(VLOOKUP(AQ45,NP,32,FALSE)=0,"",VLOOKUP(AQ45,NP,32,FALSE)))</f>
        <v>4</v>
      </c>
      <c r="AU45" s="57">
        <f>IF(VLOOKUP(AQ45,NP,33,FALSE)="","",IF(VLOOKUP(AQ45,NP,34,FALSE)=2,"",VLOOKUP(AQ45,NP,34,FALSE)))</f>
        <v>43114</v>
      </c>
      <c r="AV45" s="57"/>
      <c r="AW45" s="182">
        <f>IF(VLOOKUP(AQ45,NP,33,FALSE)="","",IF(VLOOKUP(AQ45,NP,33,FALSE)=0,"",VLOOKUP(AQ45,NP,33,FALSE)))</f>
        <v>0.5833333333333334</v>
      </c>
      <c r="AX45" s="58"/>
      <c r="AY45" s="59">
        <f>IF(VLOOKUP(AY39,NP,14,FALSE)=0,"",VLOOKUP(AY39,NP,14,FALSE))</f>
        <v>917</v>
      </c>
      <c r="AZ45" s="50" t="str">
        <f>IF(AY45="","",CONCATENATE(VLOOKUP(AY39,NP,15,FALSE),"  ",VLOOKUP(AY39,NP,16,FALSE)))</f>
        <v>BELLIEN  Nattan</v>
      </c>
      <c r="BA45" s="50"/>
      <c r="BB45" s="164"/>
      <c r="BC45" s="50"/>
      <c r="BD45" s="50"/>
      <c r="BE45" s="164"/>
      <c r="BF45" s="50"/>
      <c r="BG45" s="62"/>
      <c r="BN45" s="33"/>
    </row>
    <row r="46" spans="18:66" ht="12" customHeight="1">
      <c r="R46" s="69" t="str">
        <f>IF(Y45="","",CONCATENATE(VLOOKUP(Y39,NP,18,FALSE)," pts - ",VLOOKUP(Y39,NP,21,FALSE)))</f>
        <v>538 pts - ST PAIR BRICQUE</v>
      </c>
      <c r="S46" s="69"/>
      <c r="T46" s="174"/>
      <c r="U46" s="69"/>
      <c r="V46" s="69"/>
      <c r="W46" s="174"/>
      <c r="X46" s="53"/>
      <c r="Y46" s="146">
        <v>10</v>
      </c>
      <c r="AH46" s="145">
        <v>15</v>
      </c>
      <c r="AI46" s="49">
        <f>IF(VLOOKUP(AI48,NP,4,FALSE)=0,"",VLOOKUP(AI48,NP,4,FALSE))</f>
      </c>
      <c r="AJ46" s="50">
        <f>IF(AI46="","",CONCATENATE(VLOOKUP(AI48,NP,5,FALSE),"  ",VLOOKUP(AI48,NP,6,FALSE)))</f>
      </c>
      <c r="AK46" s="50"/>
      <c r="AL46" s="164"/>
      <c r="AM46" s="50"/>
      <c r="AN46" s="50"/>
      <c r="AO46" s="164"/>
      <c r="AP46" s="50"/>
      <c r="AQ46" s="70"/>
      <c r="AR46" s="52"/>
      <c r="AS46" s="52"/>
      <c r="AT46" s="188"/>
      <c r="AU46" s="52"/>
      <c r="AV46" s="52"/>
      <c r="AW46" s="188"/>
      <c r="AX46" s="33"/>
      <c r="AY46" s="54">
        <v>2</v>
      </c>
      <c r="AZ46" s="69" t="str">
        <f>IF(AY45="","",CONCATENATE(VLOOKUP(AY39,NP,18,FALSE)," pts - ",VLOOKUP(AY39,NP,21,FALSE)))</f>
        <v>582 pts - MT ST AIGNAN TT</v>
      </c>
      <c r="BA46" s="69"/>
      <c r="BB46" s="174"/>
      <c r="BC46" s="69"/>
      <c r="BD46" s="69"/>
      <c r="BE46" s="174"/>
      <c r="BF46" s="69"/>
      <c r="BG46" s="70"/>
      <c r="BH46" s="52"/>
      <c r="BI46" s="52"/>
      <c r="BJ46" s="188"/>
      <c r="BK46" s="52"/>
      <c r="BL46" s="52"/>
      <c r="BM46" s="188"/>
      <c r="BN46" s="71"/>
    </row>
    <row r="47" spans="18:58" ht="12" customHeight="1">
      <c r="R47" s="53">
        <f>IF(Y45="","",CONCATENATE(IF(VLOOKUP(AG45,NP,23,FALSE)="","",IF(VLOOKUP(AG45,NP,12,FALSE)=1,VLOOKUP(AG45,NP,23,FALSE),-VLOOKUP(AG45,NP,23,FALSE))),IF(VLOOKUP(AG45,NP,24,FALSE)="","",CONCATENATE(" / ",IF(VLOOKUP(AG45,NP,12,FALSE)=1,VLOOKUP(AG45,NP,24,FALSE),-VLOOKUP(AG45,NP,24,FALSE)))),IF(VLOOKUP(AG45,NP,25,FALSE)="","",CONCATENATE(" / ",IF(VLOOKUP(AG45,NP,12,FALSE)=1,VLOOKUP(AG45,NP,25,FALSE),-VLOOKUP(AG45,NP,25,FALSE)))),IF(VLOOKUP(AG45,NP,26,FALSE)="","",CONCATENATE(" / ",IF(VLOOKUP(AG45,NP,12,FALSE)=1,VLOOKUP(AG45,NP,26,FALSE),-VLOOKUP(AG45,NP,26,FALSE)))),IF(VLOOKUP(AG45,NP,27,FALSE)="","",CONCATENATE(" / ",IF(VLOOKUP(AG45,NP,12,FALSE)=1,VLOOKUP(AG45,NP,27,FALSE),-VLOOKUP(AG45,NP,27,FALSE)))),IF(VLOOKUP(AG45,NP,28)="","",CONCATENATE(" / ",IF(VLOOKUP(AG45,NP,12)=1,VLOOKUP(AG45,NP,28),-VLOOKUP(AG45,NP,28)))),IF(VLOOKUP(AG45,NP,29)="","",CONCATENATE(" / ",IF(VLOOKUP(AG45,NP,12)=1,VLOOKUP(AG45,NP,29),-VLOOKUP(AG45,NP,29))))))</f>
      </c>
      <c r="S47" s="53"/>
      <c r="T47" s="47"/>
      <c r="U47" s="53"/>
      <c r="V47" s="53"/>
      <c r="W47" s="47"/>
      <c r="X47" s="155"/>
      <c r="Y47" s="149"/>
      <c r="AG47" s="149"/>
      <c r="AH47" s="147"/>
      <c r="AI47" s="52"/>
      <c r="AJ47" s="53">
        <f>IF(AI46="","",CONCATENATE(VLOOKUP(AI48,NP,8,FALSE)," pts - ",VLOOKUP(AI48,NP,11,FALSE)))</f>
      </c>
      <c r="AK47" s="53"/>
      <c r="AL47" s="47"/>
      <c r="AM47" s="53"/>
      <c r="AN47" s="53"/>
      <c r="AO47" s="47"/>
      <c r="AP47" s="53"/>
      <c r="AQ47" s="63"/>
      <c r="AR47" s="52"/>
      <c r="AS47" s="52"/>
      <c r="AT47" s="188"/>
      <c r="AU47" s="52"/>
      <c r="AV47" s="52"/>
      <c r="AW47" s="188"/>
      <c r="AX47" s="33"/>
      <c r="AY47" s="63"/>
      <c r="AZ47" s="53">
        <f>IF(AY45="","",CONCATENATE(IF(VLOOKUP(AQ45,NP,23,FALSE)="","",IF(VLOOKUP(AQ45,NP,12,FALSE)=1,VLOOKUP(AQ45,NP,23,FALSE),-VLOOKUP(AQ45,NP,23,FALSE))),IF(VLOOKUP(AQ45,NP,24,FALSE)="","",CONCATENATE(" / ",IF(VLOOKUP(AQ45,NP,12,FALSE)=1,VLOOKUP(AQ45,NP,24,FALSE),-VLOOKUP(AQ45,NP,24,FALSE)))),IF(VLOOKUP(AQ45,NP,25,FALSE)="","",CONCATENATE(" / ",IF(VLOOKUP(AQ45,NP,12,FALSE)=1,VLOOKUP(AQ45,NP,25,FALSE),-VLOOKUP(AQ45,NP,25,FALSE)))),IF(VLOOKUP(AQ45,NP,26,FALSE)="","",CONCATENATE(" / ",IF(VLOOKUP(AQ45,NP,12,FALSE)=1,VLOOKUP(AQ45,NP,26,FALSE),-VLOOKUP(AQ45,NP,26,FALSE)))),IF(VLOOKUP(AQ45,NP,27,FALSE)="","",CONCATENATE(" / ",IF(VLOOKUP(AQ45,NP,12,FALSE)=1,VLOOKUP(AQ45,NP,27,FALSE),-VLOOKUP(AQ45,NP,27,FALSE)))),IF(VLOOKUP(AQ45,NP,28)="","",CONCATENATE(" / ",IF(VLOOKUP(AQ45,NP,12)=1,VLOOKUP(AQ45,NP,28),-VLOOKUP(AQ45,NP,28)))),IF(VLOOKUP(AQ45,NP,29)="","",CONCATENATE(" / ",IF(VLOOKUP(AQ45,NP,12)=1,VLOOKUP(AQ45,NP,29),-VLOOKUP(AQ45,NP,29))))))</f>
      </c>
      <c r="BA47" s="53"/>
      <c r="BB47" s="47"/>
      <c r="BC47" s="53"/>
      <c r="BD47" s="53"/>
      <c r="BE47" s="47"/>
      <c r="BF47" s="53"/>
    </row>
    <row r="48" spans="10:75" ht="12" customHeight="1">
      <c r="J48" s="156"/>
      <c r="K48" s="157"/>
      <c r="L48" s="157"/>
      <c r="M48" s="157"/>
      <c r="N48" s="157"/>
      <c r="O48" s="157"/>
      <c r="P48" s="157"/>
      <c r="Q48" s="158"/>
      <c r="X48" s="155"/>
      <c r="Z48" s="50">
        <f>IF(AG48="","",CONCATENATE(VLOOKUP(AG45,NP,15,FALSE),"  ",VLOOKUP(AG45,NP,16,FALSE)))</f>
      </c>
      <c r="AA48" s="4"/>
      <c r="AB48" s="173"/>
      <c r="AC48" s="4"/>
      <c r="AD48" s="4"/>
      <c r="AE48" s="173"/>
      <c r="AF48" s="5"/>
      <c r="AG48" s="148">
        <f>IF(VLOOKUP(AG45,NP,14,FALSE)=0,"",VLOOKUP(AG45,NP,14,FALSE))</f>
      </c>
      <c r="AH48" s="147"/>
      <c r="AI48" s="55">
        <v>8</v>
      </c>
      <c r="AJ48" s="56" t="s">
        <v>55</v>
      </c>
      <c r="AK48" s="56"/>
      <c r="AL48" s="171">
        <f>IF(VLOOKUP(AI48,NP,32,FALSE)="","",IF(VLOOKUP(AI48,NP,32,FALSE)=0,"",VLOOKUP(AI48,NP,32,FALSE)))</f>
      </c>
      <c r="AM48" s="57">
        <f>IF(VLOOKUP(AI48,NP,33,FALSE)="","",IF(VLOOKUP(AI48,NP,34,FALSE)=2,"",VLOOKUP(AI48,NP,34,FALSE)))</f>
      </c>
      <c r="AN48" s="57"/>
      <c r="AO48" s="182" t="str">
        <f>IF(VLOOKUP(AI48,NP,33,FALSE)="","",IF(VLOOKUP(AI48,NP,33,FALSE)=0,"",VLOOKUP(AI48,NP,33,FALSE)))</f>
        <v> </v>
      </c>
      <c r="AP48" s="58"/>
      <c r="AQ48" s="59">
        <f>IF(VLOOKUP(AQ45,NP,14,FALSE)=0,"",VLOOKUP(AQ45,NP,14,FALSE))</f>
        <v>917</v>
      </c>
      <c r="AR48" s="50" t="str">
        <f>IF(AQ48="","",CONCATENATE(VLOOKUP(AQ45,NP,15,FALSE),"  ",VLOOKUP(AQ45,NP,16,FALSE)))</f>
        <v>BELLIEN  Nattan</v>
      </c>
      <c r="AS48" s="50"/>
      <c r="AT48" s="164"/>
      <c r="AU48" s="50"/>
      <c r="AV48" s="50"/>
      <c r="AW48" s="164"/>
      <c r="AX48" s="72"/>
      <c r="AY48" s="62"/>
      <c r="AZ48" s="80"/>
      <c r="BA48" s="75"/>
      <c r="BB48" s="130"/>
      <c r="BC48" s="75"/>
      <c r="BD48" s="75"/>
      <c r="BE48" s="130"/>
      <c r="BF48" s="75"/>
      <c r="BG48" s="156"/>
      <c r="BH48" s="157"/>
      <c r="BI48" s="157"/>
      <c r="BJ48" s="157"/>
      <c r="BK48" s="157"/>
      <c r="BL48" s="157"/>
      <c r="BM48" s="157"/>
      <c r="BN48" s="158"/>
      <c r="BO48" s="75"/>
      <c r="BP48" s="84"/>
      <c r="BQ48" s="84"/>
      <c r="BR48" s="84"/>
      <c r="BS48" s="84"/>
      <c r="BT48" s="84"/>
      <c r="BU48" s="84"/>
      <c r="BV48" s="33"/>
      <c r="BW48" s="85"/>
    </row>
    <row r="49" spans="10:75" ht="12" customHeight="1">
      <c r="J49" s="113"/>
      <c r="K49" s="113"/>
      <c r="L49" s="113"/>
      <c r="M49" s="113"/>
      <c r="N49" s="113"/>
      <c r="O49" s="113"/>
      <c r="P49" s="113"/>
      <c r="Q49" s="113"/>
      <c r="X49" s="155"/>
      <c r="Z49" s="69">
        <f>IF(AG48="","",CONCATENATE(VLOOKUP(AG45,NP,18,FALSE)," pts - ",VLOOKUP(AG45,NP,21,FALSE)))</f>
      </c>
      <c r="AA49" s="69"/>
      <c r="AB49" s="174"/>
      <c r="AC49" s="69"/>
      <c r="AD49" s="69"/>
      <c r="AE49" s="174"/>
      <c r="AF49" s="69"/>
      <c r="AG49" s="146">
        <v>15</v>
      </c>
      <c r="AH49" s="147"/>
      <c r="AI49" s="3"/>
      <c r="AJ49" s="2"/>
      <c r="AK49" s="2"/>
      <c r="AL49" s="172"/>
      <c r="AM49" s="2"/>
      <c r="AN49" s="2"/>
      <c r="AO49" s="172"/>
      <c r="AP49" s="60"/>
      <c r="AQ49" s="54">
        <v>2</v>
      </c>
      <c r="AR49" s="53" t="str">
        <f>IF(AQ48="","",CONCATENATE(VLOOKUP(AQ45,NP,18,FALSE)," pts - ",VLOOKUP(AQ45,NP,21,FALSE)))</f>
        <v>582 pts - MT ST AIGNAN TT</v>
      </c>
      <c r="AS49" s="53"/>
      <c r="AT49" s="47"/>
      <c r="AU49" s="53"/>
      <c r="AV49" s="53"/>
      <c r="AW49" s="47"/>
      <c r="AX49" s="53"/>
      <c r="AZ49" s="86"/>
      <c r="BA49" s="73"/>
      <c r="BB49" s="189"/>
      <c r="BC49" s="73"/>
      <c r="BD49" s="73"/>
      <c r="BE49" s="189"/>
      <c r="BF49" s="52"/>
      <c r="BO49" s="70"/>
      <c r="BP49" s="87"/>
      <c r="BQ49" s="87"/>
      <c r="BR49" s="87"/>
      <c r="BS49" s="87"/>
      <c r="BT49" s="87"/>
      <c r="BU49" s="87"/>
      <c r="BV49" s="71"/>
      <c r="BW49" s="88"/>
    </row>
    <row r="50" spans="10:80" ht="12" customHeight="1">
      <c r="J50" s="91" t="s">
        <v>63</v>
      </c>
      <c r="K50" s="91"/>
      <c r="L50" s="91"/>
      <c r="M50" s="91"/>
      <c r="N50" s="91"/>
      <c r="O50" s="91"/>
      <c r="P50" s="91"/>
      <c r="Q50" s="91"/>
      <c r="X50" s="155"/>
      <c r="AF50" s="144"/>
      <c r="AG50" s="149"/>
      <c r="AH50" s="145">
        <v>2</v>
      </c>
      <c r="AI50" s="49">
        <f>IF(VLOOKUP(AI48,NP,14,FALSE)=0,"",VLOOKUP(AI48,NP,14,FALSE))</f>
        <v>917</v>
      </c>
      <c r="AJ50" s="50" t="str">
        <f>IF(AI50="","",CONCATENATE(VLOOKUP(AI48,NP,15,FALSE),"  ",VLOOKUP(AI48,NP,16,FALSE)))</f>
        <v>BELLIEN  Nattan</v>
      </c>
      <c r="AK50" s="4"/>
      <c r="AL50" s="173"/>
      <c r="AM50" s="4"/>
      <c r="AN50" s="4"/>
      <c r="AO50" s="173"/>
      <c r="AP50" s="5"/>
      <c r="AQ50" s="89"/>
      <c r="AR50" s="80"/>
      <c r="AS50" s="75"/>
      <c r="AT50" s="130"/>
      <c r="AU50" s="75"/>
      <c r="AV50" s="75"/>
      <c r="AW50" s="130"/>
      <c r="AX50" s="75"/>
      <c r="AY50" s="75"/>
      <c r="AZ50" s="90"/>
      <c r="BA50" s="71"/>
      <c r="BB50" s="176"/>
      <c r="BC50" s="71"/>
      <c r="BD50" s="71"/>
      <c r="BE50" s="176"/>
      <c r="BF50" s="71"/>
      <c r="BG50" s="91" t="s">
        <v>2</v>
      </c>
      <c r="BH50" s="91"/>
      <c r="BI50" s="91"/>
      <c r="BJ50" s="91"/>
      <c r="BK50" s="91"/>
      <c r="BL50" s="91"/>
      <c r="BM50" s="91"/>
      <c r="BN50" s="91"/>
      <c r="BO50" s="70"/>
      <c r="BP50" s="52"/>
      <c r="BQ50" s="52"/>
      <c r="BR50" s="52"/>
      <c r="BS50" s="52"/>
      <c r="BT50" s="52"/>
      <c r="BU50" s="52"/>
      <c r="BV50" s="52"/>
      <c r="BW50" s="92"/>
      <c r="CB50" s="46"/>
    </row>
    <row r="51" spans="24:80" ht="15.75" customHeight="1">
      <c r="X51" s="155"/>
      <c r="AB51" s="46"/>
      <c r="AE51" s="46"/>
      <c r="AH51" s="147"/>
      <c r="AI51" s="3"/>
      <c r="AJ51" s="53" t="str">
        <f>IF(AI50="","",CONCATENATE(VLOOKUP(AI48,NP,18,FALSE)," pts - ",VLOOKUP(AI48,NP,21,FALSE)))</f>
        <v>582 pts - MT ST AIGNAN TT</v>
      </c>
      <c r="AK51" s="53"/>
      <c r="AL51" s="47"/>
      <c r="AM51" s="53"/>
      <c r="AN51" s="53"/>
      <c r="AO51" s="47"/>
      <c r="AP51" s="53"/>
      <c r="AQ51" s="75"/>
      <c r="AR51" s="80"/>
      <c r="AS51" s="75"/>
      <c r="AT51" s="130"/>
      <c r="AU51" s="75"/>
      <c r="AV51" s="75"/>
      <c r="AW51" s="130"/>
      <c r="AX51" s="75"/>
      <c r="AY51" s="70"/>
      <c r="AZ51" s="93"/>
      <c r="BA51" s="94"/>
      <c r="BB51" s="175"/>
      <c r="BC51" s="94"/>
      <c r="BD51" s="94"/>
      <c r="BE51" s="175"/>
      <c r="BF51" s="71"/>
      <c r="BG51" s="70"/>
      <c r="BH51" s="52"/>
      <c r="BI51" s="52"/>
      <c r="BJ51" s="188"/>
      <c r="BK51" s="52"/>
      <c r="BL51" s="52"/>
      <c r="BM51" s="188"/>
      <c r="BN51" s="52"/>
      <c r="BO51" s="52"/>
      <c r="BP51" s="52"/>
      <c r="BQ51" s="52"/>
      <c r="BR51" s="52"/>
      <c r="BS51" s="52"/>
      <c r="BT51" s="52"/>
      <c r="BU51" s="52"/>
      <c r="BV51" s="52"/>
      <c r="BW51" s="92"/>
      <c r="CB51" s="46"/>
    </row>
    <row r="52" spans="10:80" ht="15.75" customHeight="1">
      <c r="J52" s="50" t="str">
        <f>IF(Q52="","",IF(VLOOKUP(Y15,NP,12,FALSE)=0,CONCATENATE(VLOOKUP(Y15,NP,5,FALSE),"  ",VLOOKUP(Y15,NP,6,FALSE)),IF(VLOOKUP(Y15,NP,22,FALSE)=0,CONCATENATE(VLOOKUP(Y15,NP,15,FALSE),"  ",VLOOKUP(Y15,NP,16,FALSE)),"")))</f>
        <v>PINEL  Théo</v>
      </c>
      <c r="K52" s="50"/>
      <c r="L52" s="164"/>
      <c r="M52" s="50"/>
      <c r="N52" s="50"/>
      <c r="O52" s="164"/>
      <c r="P52" s="50"/>
      <c r="Q52" s="49">
        <f>IF(AND(VLOOKUP(Y15,NP,12,FALSE)=0,VLOOKUP(Y15,NP,22,FALSE)=0),"",IF(VLOOKUP(Y15,NP,12,FALSE)=0,VLOOKUP(Y15,NP,4,FALSE),IF(VLOOKUP(Y15,NP,22,FALSE)=0,VLOOKUP(Y15,NP,14,FALSE),"")))</f>
        <v>918</v>
      </c>
      <c r="R52" s="159">
        <v>12</v>
      </c>
      <c r="S52" s="119"/>
      <c r="T52" s="191"/>
      <c r="U52" s="119"/>
      <c r="V52" s="119"/>
      <c r="W52" s="191"/>
      <c r="X52" s="154"/>
      <c r="AB52" s="46"/>
      <c r="AE52" s="46"/>
      <c r="AH52" s="130"/>
      <c r="AI52" s="104"/>
      <c r="AJ52" s="96"/>
      <c r="AK52" s="96"/>
      <c r="AL52" s="165"/>
      <c r="AM52" s="96"/>
      <c r="AN52" s="96"/>
      <c r="AO52" s="165"/>
      <c r="AP52" s="71"/>
      <c r="AQ52" s="75"/>
      <c r="AR52" s="80"/>
      <c r="AS52" s="75"/>
      <c r="AT52" s="130"/>
      <c r="AU52" s="75"/>
      <c r="AV52" s="75"/>
      <c r="AW52" s="130"/>
      <c r="AX52" s="75"/>
      <c r="AY52" s="97"/>
      <c r="AZ52" s="98"/>
      <c r="BA52" s="99"/>
      <c r="BB52" s="167"/>
      <c r="BC52" s="99"/>
      <c r="BD52" s="99"/>
      <c r="BE52" s="167"/>
      <c r="BF52" s="159">
        <v>4</v>
      </c>
      <c r="BG52" s="49">
        <f>IF(AND(VLOOKUP(AY15,NP,12,FALSE)=0,VLOOKUP(AY15,NP,22,FALSE)=0),"",IF(VLOOKUP(AY15,NP,12,FALSE)=0,VLOOKUP(AY15,NP,4,FALSE),IF(VLOOKUP(AY15,NP,22,FALSE)=0,VLOOKUP(AY15,NP,14,FALSE),"")))</f>
        <v>912</v>
      </c>
      <c r="BH52" s="50" t="str">
        <f>IF(BG52="","",IF(VLOOKUP(AY15,NP,12,FALSE)=0,CONCATENATE(VLOOKUP(AY15,NP,5,FALSE),"  ",VLOOKUP(AY15,NP,6,FALSE)),IF(VLOOKUP(AY15,NP,22,FALSE)=0,CONCATENATE(VLOOKUP(AY15,NP,15,FALSE),"  ",VLOOKUP(AY15,NP,16,FALSE)),"")))</f>
        <v>DUHAMEL BREMONT  Rowan</v>
      </c>
      <c r="BI52" s="50"/>
      <c r="BJ52" s="164"/>
      <c r="BK52" s="50"/>
      <c r="BL52" s="50"/>
      <c r="BM52" s="164"/>
      <c r="BN52" s="50"/>
      <c r="BO52" s="70"/>
      <c r="BP52" s="52"/>
      <c r="BQ52" s="52"/>
      <c r="BR52" s="52"/>
      <c r="BS52" s="52"/>
      <c r="BT52" s="52"/>
      <c r="BU52" s="52"/>
      <c r="BV52" s="52"/>
      <c r="BW52" s="92"/>
      <c r="CB52" s="46"/>
    </row>
    <row r="53" spans="9:80" ht="12" customHeight="1">
      <c r="I53" s="149"/>
      <c r="J53" s="69" t="str">
        <f>IF(Q52="","",IF(VLOOKUP(Y15,NP,12,FALSE)=0,CONCATENATE(VLOOKUP(Y15,NP,8,FALSE)," pts - ",VLOOKUP(Y15,NP,11,FALSE)),IF(VLOOKUP(Y15,NP,22,FALSE)=0,CONCATENATE(VLOOKUP(Y15,NP,18,FALSE)," pts - ",VLOOKUP(Y15,NP,21,FALSE)),"")))</f>
        <v>500 pts - ENT ST PIERRE</v>
      </c>
      <c r="K53" s="69"/>
      <c r="L53" s="174"/>
      <c r="M53" s="69"/>
      <c r="N53" s="69"/>
      <c r="O53" s="174"/>
      <c r="P53" s="53"/>
      <c r="X53" s="155"/>
      <c r="AB53" s="46"/>
      <c r="AE53" s="46"/>
      <c r="AH53" s="130"/>
      <c r="AI53" s="104"/>
      <c r="AJ53" s="96"/>
      <c r="AK53" s="94"/>
      <c r="AL53" s="175"/>
      <c r="AM53" s="94"/>
      <c r="AN53" s="94"/>
      <c r="AO53" s="175"/>
      <c r="AP53" s="75"/>
      <c r="AQ53" s="75"/>
      <c r="AR53" s="80"/>
      <c r="AS53" s="75"/>
      <c r="AT53" s="130"/>
      <c r="AU53" s="75"/>
      <c r="AV53" s="75"/>
      <c r="AW53" s="130"/>
      <c r="AX53" s="75"/>
      <c r="AY53" s="97"/>
      <c r="AZ53" s="100"/>
      <c r="BA53" s="101"/>
      <c r="BB53" s="165"/>
      <c r="BC53" s="101"/>
      <c r="BD53" s="101"/>
      <c r="BE53" s="165"/>
      <c r="BF53" s="97"/>
      <c r="BG53" s="73"/>
      <c r="BH53" s="69" t="str">
        <f>IF(BG52="","",IF(VLOOKUP(AY15,NP,12,FALSE)=0,CONCATENATE(VLOOKUP(AY15,NP,8,FALSE)," pts - ",VLOOKUP(AY15,NP,11,FALSE)),IF(VLOOKUP(AY15,NP,22,FALSE)=0,CONCATENATE(VLOOKUP(AY15,NP,18,FALSE)," pts - ",VLOOKUP(AY15,NP,21,FALSE)),"")))</f>
        <v>652 pts - EVREUX EC</v>
      </c>
      <c r="BI53" s="69"/>
      <c r="BJ53" s="174"/>
      <c r="BK53" s="69"/>
      <c r="BL53" s="69"/>
      <c r="BM53" s="174"/>
      <c r="BN53" s="160"/>
      <c r="BO53" s="63"/>
      <c r="BP53" s="52"/>
      <c r="BQ53" s="52"/>
      <c r="BR53" s="52"/>
      <c r="BS53" s="52"/>
      <c r="BT53" s="52"/>
      <c r="BU53" s="52"/>
      <c r="BV53" s="52"/>
      <c r="BW53" s="92"/>
      <c r="CB53" s="46"/>
    </row>
    <row r="54" spans="1:80" ht="12" customHeight="1">
      <c r="A54" s="76" t="s">
        <v>17</v>
      </c>
      <c r="B54" s="50" t="str">
        <f>IF(I54="","",IF(VLOOKUP(Q54,NP,12,FALSE)=1,CONCATENATE(VLOOKUP(Q54,NP,5,FALSE),"  ",VLOOKUP(Q54,NP,6,FALSE)),IF(VLOOKUP(Q54,NP,22,FALSE)=1,CONCATENATE(VLOOKUP(Q54,NP,15,FALSE),"  ",VLOOKUP(Q54,NP,16,FALSE)),"")))</f>
        <v>PINEL  Théo</v>
      </c>
      <c r="C54" s="50"/>
      <c r="D54" s="50"/>
      <c r="E54" s="50"/>
      <c r="F54" s="50"/>
      <c r="G54" s="50"/>
      <c r="H54" s="50"/>
      <c r="I54" s="148">
        <f>IF(VLOOKUP(Q54,NP,12,FALSE)=1,VLOOKUP(Q54,NP,4,FALSE),IF(VLOOKUP(Q54,NP,22,FALSE)=1,VLOOKUP(Q54,NP,14,FALSE),""))</f>
        <v>918</v>
      </c>
      <c r="J54" s="56" t="s">
        <v>55</v>
      </c>
      <c r="K54" s="56"/>
      <c r="L54" s="171">
        <f>IF(VLOOKUP(Q54,NP,32,FALSE)="","",IF(VLOOKUP(Q54,NP,32,FALSE)=0,"",VLOOKUP(Q54,NP,32,FALSE)))</f>
        <v>6</v>
      </c>
      <c r="M54" s="57">
        <f>IF(VLOOKUP(Q54,NP,33,FALSE)="","",IF(VLOOKUP(Q54,NP,34,FALSE)=2,"",VLOOKUP(Q54,NP,34,FALSE)))</f>
        <v>43114</v>
      </c>
      <c r="N54" s="57"/>
      <c r="O54" s="182">
        <f>IF(VLOOKUP(Q54,NP,33,FALSE)="","",IF(VLOOKUP(Q54,NP,33,FALSE)=0,"",VLOOKUP(Q54,NP,33,FALSE)))</f>
        <v>0.6875</v>
      </c>
      <c r="P54" s="58"/>
      <c r="Q54" s="27">
        <v>28</v>
      </c>
      <c r="X54" s="155"/>
      <c r="AB54" s="46"/>
      <c r="AE54" s="46"/>
      <c r="AH54" s="130"/>
      <c r="AI54" s="104"/>
      <c r="AJ54" s="96"/>
      <c r="AK54" s="103"/>
      <c r="AL54" s="103"/>
      <c r="AM54" s="103"/>
      <c r="AN54" s="103"/>
      <c r="AO54" s="103"/>
      <c r="AP54" s="75"/>
      <c r="AQ54" s="104"/>
      <c r="AR54" s="105"/>
      <c r="AS54" s="96"/>
      <c r="AT54" s="165"/>
      <c r="AU54" s="96"/>
      <c r="AV54" s="96"/>
      <c r="AW54" s="165"/>
      <c r="AX54" s="71"/>
      <c r="AY54" s="97"/>
      <c r="AZ54" s="106"/>
      <c r="BA54" s="107"/>
      <c r="BB54" s="134"/>
      <c r="BC54" s="107"/>
      <c r="BD54" s="107"/>
      <c r="BE54" s="134"/>
      <c r="BF54" s="97"/>
      <c r="BG54" s="27">
        <v>16</v>
      </c>
      <c r="BH54" s="56" t="s">
        <v>55</v>
      </c>
      <c r="BI54" s="56"/>
      <c r="BJ54" s="171">
        <f>IF(VLOOKUP(BG54,NP,32,FALSE)="","",IF(VLOOKUP(BG54,NP,32,FALSE)=0,"",VLOOKUP(BG54,NP,32,FALSE)))</f>
        <v>5</v>
      </c>
      <c r="BK54" s="57">
        <f>IF(VLOOKUP(BG54,NP,33,FALSE)="","",IF(VLOOKUP(BG54,NP,34,FALSE)=2,"",VLOOKUP(BG54,NP,34,FALSE)))</f>
        <v>43114</v>
      </c>
      <c r="BL54" s="57"/>
      <c r="BM54" s="182">
        <f>IF(VLOOKUP(BG54,NP,33,FALSE)="","",IF(VLOOKUP(BG54,NP,33,FALSE)=0,"",VLOOKUP(BG54,NP,33,FALSE)))</f>
        <v>0.7083333333333334</v>
      </c>
      <c r="BN54" s="58"/>
      <c r="BO54" s="59">
        <f>IF(VLOOKUP(BG54,NP,12,FALSE)=1,VLOOKUP(BG54,NP,4,FALSE),IF(VLOOKUP(BG54,NP,22,FALSE)=1,VLOOKUP(BG54,NP,14,FALSE),""))</f>
        <v>917</v>
      </c>
      <c r="BP54" s="50" t="str">
        <f>IF(BO54="","",IF(VLOOKUP(BG54,NP,12,FALSE)=1,CONCATENATE(VLOOKUP(BG54,NP,5,FALSE),"  ",VLOOKUP(BG54,NP,6,FALSE)),IF(VLOOKUP(BG54,NP,22,FALSE)=1,CONCATENATE(VLOOKUP(BG54,NP,15,FALSE),"  ",VLOOKUP(BG54,NP,16,FALSE)),"")))</f>
        <v>BELLIEN  Nattan</v>
      </c>
      <c r="BQ54" s="50"/>
      <c r="BR54" s="50"/>
      <c r="BS54" s="50"/>
      <c r="BT54" s="50"/>
      <c r="BU54" s="50"/>
      <c r="BV54" s="50"/>
      <c r="BW54" s="76" t="s">
        <v>3</v>
      </c>
      <c r="CB54" s="46"/>
    </row>
    <row r="55" spans="2:80" ht="12" customHeight="1">
      <c r="B55" s="53" t="str">
        <f>IF(I54="","",IF(VLOOKUP(Q54,NP,12,FALSE)=1,CONCATENATE(VLOOKUP(Q54,NP,8,FALSE)," pts - ",VLOOKUP(Q54,NP,11,FALSE)),IF(VLOOKUP(Q54,NP,22,FALSE)=1,CONCATENATE(VLOOKUP(Q54,NP,18,FALSE)," pts - ",VLOOKUP(Q54,NP,21,FALSE)),"")))</f>
        <v>500 pts - ENT ST PIERRE</v>
      </c>
      <c r="C55" s="53"/>
      <c r="D55" s="53"/>
      <c r="E55" s="53"/>
      <c r="F55" s="53"/>
      <c r="G55" s="53"/>
      <c r="H55" s="53"/>
      <c r="I55" s="149"/>
      <c r="X55" s="155"/>
      <c r="AB55" s="46"/>
      <c r="AE55" s="46"/>
      <c r="AH55" s="130"/>
      <c r="AI55" s="104"/>
      <c r="AJ55" s="96"/>
      <c r="AK55" s="71"/>
      <c r="AL55" s="176"/>
      <c r="AM55" s="71"/>
      <c r="AN55" s="71"/>
      <c r="AO55" s="176"/>
      <c r="AP55" s="75"/>
      <c r="AQ55" s="71"/>
      <c r="AR55" s="93"/>
      <c r="AS55" s="94"/>
      <c r="AT55" s="175"/>
      <c r="AU55" s="94"/>
      <c r="AV55" s="94"/>
      <c r="AW55" s="175"/>
      <c r="AX55" s="75"/>
      <c r="AY55" s="97"/>
      <c r="AZ55" s="108"/>
      <c r="BA55" s="109"/>
      <c r="BB55" s="169"/>
      <c r="BC55" s="109"/>
      <c r="BD55" s="109"/>
      <c r="BE55" s="169"/>
      <c r="BF55" s="97"/>
      <c r="BG55" s="52"/>
      <c r="BH55" s="52"/>
      <c r="BI55" s="52"/>
      <c r="BJ55" s="188"/>
      <c r="BK55" s="52"/>
      <c r="BL55" s="52"/>
      <c r="BM55" s="188"/>
      <c r="BN55" s="73"/>
      <c r="BO55" s="61"/>
      <c r="BP55" s="53" t="str">
        <f>IF(BO54="","",IF(VLOOKUP(BG54,NP,12,FALSE)=1,CONCATENATE(VLOOKUP(BG54,NP,8,FALSE)," pts - ",VLOOKUP(BG54,NP,11,FALSE)),IF(VLOOKUP(BG54,NP,22,FALSE)=1,CONCATENATE(VLOOKUP(BG54,NP,18,FALSE)," pts - ",VLOOKUP(BG54,NP,21,FALSE)),"")))</f>
        <v>582 pts - MT ST AIGNAN TT</v>
      </c>
      <c r="BQ55" s="53"/>
      <c r="BR55" s="53"/>
      <c r="BS55" s="53"/>
      <c r="BT55" s="53"/>
      <c r="BU55" s="53"/>
      <c r="BV55" s="53"/>
      <c r="BW55" s="92"/>
      <c r="CB55" s="46"/>
    </row>
    <row r="56" spans="2:80" ht="12" customHeight="1">
      <c r="B56" s="53">
        <f>IF(I54="","",CONCATENATE(IF(VLOOKUP(Q54,NP,23,FALSE)="","",IF(VLOOKUP(Q54,NP,12,FALSE)=1,VLOOKUP(Q54,NP,23,FALSE),-VLOOKUP(Q54,NP,23,FALSE))),IF(VLOOKUP(Q54,NP,24,FALSE)="","",CONCATENATE(" / ",IF(VLOOKUP(Q54,NP,12,FALSE)=1,VLOOKUP(Q54,NP,24,FALSE),-VLOOKUP(Q54,NP,24,FALSE)))),IF(VLOOKUP(Q54,NP,25,FALSE)="","",CONCATENATE(" / ",IF(VLOOKUP(Q54,NP,12,FALSE)=1,VLOOKUP(Q54,NP,25,FALSE),-VLOOKUP(Q54,NP,25,FALSE)))),IF(VLOOKUP(Q54,NP,26,FALSE)="","",CONCATENATE(" / ",IF(VLOOKUP(Q54,NP,12,FALSE)=1,VLOOKUP(Q54,NP,26,FALSE),-VLOOKUP(Q54,NP,26,FALSE)))),IF(VLOOKUP(Q54,NP,27,FALSE)="","",CONCATENATE(" / ",IF(VLOOKUP(Q54,NP,12,FALSE)=1,VLOOKUP(Q54,NP,27,FALSE),-VLOOKUP(Q54,NP,27,FALSE)))),IF(VLOOKUP(Q54,NP,28)="","",CONCATENATE(" / ",IF(VLOOKUP(Q54,NP,12)=1,VLOOKUP(Q54,NP,28),-VLOOKUP(Q54,NP,28)))),IF(VLOOKUP(Q54,NP,29)="","",CONCATENATE(" / ",IF(VLOOKUP(Q54,NP,12)=1,VLOOKUP(Q54,NP,29),-VLOOKUP(Q54,NP,29))))))</f>
      </c>
      <c r="C56" s="53"/>
      <c r="D56" s="53"/>
      <c r="E56" s="53"/>
      <c r="F56" s="53"/>
      <c r="G56" s="53"/>
      <c r="H56" s="53"/>
      <c r="I56" s="149"/>
      <c r="J56" s="50" t="str">
        <f>IF(Q56="","",IF(VLOOKUP(Y39,NP,12,FALSE)=0,CONCATENATE(VLOOKUP(Y39,NP,5,FALSE),"  ",VLOOKUP(Y39,NP,6,FALSE)),IF(VLOOKUP(Y39,NP,22,FALSE)=0,CONCATENATE(VLOOKUP(Y39,NP,15,FALSE),"  ",VLOOKUP(Y39,NP,16,FALSE)),"")))</f>
        <v>LEBRUMENT  Pacome</v>
      </c>
      <c r="K56" s="50"/>
      <c r="L56" s="164"/>
      <c r="M56" s="50"/>
      <c r="N56" s="50"/>
      <c r="O56" s="164"/>
      <c r="P56" s="50"/>
      <c r="Q56" s="49">
        <f>IF(AND(VLOOKUP(Y39,NP,12,FALSE)=0,VLOOKUP(Y39,NP,22,FALSE)=0),"",IF(VLOOKUP(Y39,NP,12,FALSE)=0,VLOOKUP(Y39,NP,4,FALSE),IF(VLOOKUP(Y39,NP,22,FALSE)=0,VLOOKUP(Y39,NP,14,FALSE),"")))</f>
        <v>913</v>
      </c>
      <c r="R56" s="159">
        <v>11</v>
      </c>
      <c r="S56" s="119"/>
      <c r="T56" s="191"/>
      <c r="U56" s="119"/>
      <c r="V56" s="119"/>
      <c r="W56" s="191"/>
      <c r="X56" s="154"/>
      <c r="AB56" s="46"/>
      <c r="AE56" s="46"/>
      <c r="AH56" s="130"/>
      <c r="AI56" s="104"/>
      <c r="AJ56" s="96"/>
      <c r="AK56" s="96"/>
      <c r="AL56" s="165"/>
      <c r="AM56" s="96"/>
      <c r="AN56" s="96"/>
      <c r="AO56" s="165"/>
      <c r="AP56" s="71"/>
      <c r="AQ56" s="97"/>
      <c r="AR56" s="106"/>
      <c r="AS56" s="107"/>
      <c r="AT56" s="134"/>
      <c r="AU56" s="107"/>
      <c r="AV56" s="107"/>
      <c r="AW56" s="134"/>
      <c r="AX56" s="75"/>
      <c r="AY56" s="97"/>
      <c r="AZ56" s="110"/>
      <c r="BA56" s="79"/>
      <c r="BB56" s="197"/>
      <c r="BC56" s="79"/>
      <c r="BD56" s="79"/>
      <c r="BE56" s="197"/>
      <c r="BF56" s="159">
        <v>3</v>
      </c>
      <c r="BG56" s="49">
        <f>IF(AND(VLOOKUP(AY39,NP,12,FALSE)=0,VLOOKUP(AY39,NP,22,FALSE)=0),"",IF(VLOOKUP(AY39,NP,12,FALSE)=0,VLOOKUP(AY39,NP,4,FALSE),IF(VLOOKUP(AY39,NP,22,FALSE)=0,VLOOKUP(AY39,NP,14,FALSE),"")))</f>
        <v>917</v>
      </c>
      <c r="BH56" s="50" t="str">
        <f>IF(BG56="","",IF(VLOOKUP(AY39,NP,12,FALSE)=0,CONCATENATE(VLOOKUP(AY39,NP,5,FALSE),"  ",VLOOKUP(AY39,NP,6,FALSE)),IF(VLOOKUP(AY39,NP,22,FALSE)=0,CONCATENATE(VLOOKUP(AY39,NP,15,FALSE),"  ",VLOOKUP(AY39,NP,16,FALSE)),"")))</f>
        <v>BELLIEN  Nattan</v>
      </c>
      <c r="BI56" s="50"/>
      <c r="BJ56" s="164"/>
      <c r="BK56" s="50"/>
      <c r="BL56" s="50"/>
      <c r="BM56" s="164"/>
      <c r="BN56" s="50"/>
      <c r="BO56" s="63"/>
      <c r="BP56" s="53">
        <f>IF(BO54="","",CONCATENATE(IF(VLOOKUP(BG54,NP,23,FALSE)="","",IF(VLOOKUP(BG54,NP,12,FALSE)=1,VLOOKUP(BG54,NP,23,FALSE),-VLOOKUP(BG54,NP,23,FALSE))),IF(VLOOKUP(BG54,NP,24,FALSE)="","",CONCATENATE(" / ",IF(VLOOKUP(BG54,NP,12,FALSE)=1,VLOOKUP(BG54,NP,24,FALSE),-VLOOKUP(BG54,NP,24,FALSE)))),IF(VLOOKUP(BG54,NP,25,FALSE)="","",CONCATENATE(" / ",IF(VLOOKUP(BG54,NP,12,FALSE)=1,VLOOKUP(BG54,NP,25,FALSE),-VLOOKUP(BG54,NP,25,FALSE)))),IF(VLOOKUP(BG54,NP,26,FALSE)="","",CONCATENATE(" / ",IF(VLOOKUP(BG54,NP,12,FALSE)=1,VLOOKUP(BG54,NP,26,FALSE),-VLOOKUP(BG54,NP,26,FALSE)))),IF(VLOOKUP(BG54,NP,27,FALSE)="","",CONCATENATE(" / ",IF(VLOOKUP(BG54,NP,12,FALSE)=1,VLOOKUP(BG54,NP,27,FALSE),-VLOOKUP(BG54,NP,27,FALSE)))),IF(VLOOKUP(BG54,NP,28)="","",CONCATENATE(" / ",IF(VLOOKUP(BG54,NP,12)=1,VLOOKUP(BG54,NP,28),-VLOOKUP(BG54,NP,28)))),IF(VLOOKUP(BG54,NP,29)="","",CONCATENATE(" / ",IF(VLOOKUP(BG54,NP,12)=1,VLOOKUP(BG54,NP,29),-VLOOKUP(BG54,NP,29))))))</f>
      </c>
      <c r="BQ56" s="53"/>
      <c r="BR56" s="53"/>
      <c r="BS56" s="53"/>
      <c r="BT56" s="53"/>
      <c r="BU56" s="53"/>
      <c r="BV56" s="53"/>
      <c r="BW56" s="92"/>
      <c r="CB56" s="46"/>
    </row>
    <row r="57" spans="10:80" ht="12" customHeight="1">
      <c r="J57" s="69" t="str">
        <f>IF(Q56="","",IF(VLOOKUP(Y39,NP,12,FALSE)=0,CONCATENATE(VLOOKUP(Y39,NP,8,FALSE)," pts - ",VLOOKUP(Y39,NP,11,FALSE)),IF(VLOOKUP(Y39,NP,22,FALSE)=0,CONCATENATE(VLOOKUP(Y39,NP,18,FALSE)," pts - ",VLOOKUP(Y39,NP,21,FALSE)),"")))</f>
        <v>512 pts - SPO ROUEN</v>
      </c>
      <c r="K57" s="69"/>
      <c r="L57" s="174"/>
      <c r="M57" s="69"/>
      <c r="N57" s="69"/>
      <c r="O57" s="174"/>
      <c r="P57" s="69"/>
      <c r="AB57" s="46"/>
      <c r="AE57" s="46"/>
      <c r="AH57" s="130"/>
      <c r="AI57" s="104"/>
      <c r="AJ57" s="96"/>
      <c r="AK57" s="94"/>
      <c r="AL57" s="175"/>
      <c r="AM57" s="94"/>
      <c r="AN57" s="94"/>
      <c r="AO57" s="175"/>
      <c r="AP57" s="75"/>
      <c r="AQ57" s="97"/>
      <c r="AR57" s="111"/>
      <c r="AS57" s="103"/>
      <c r="AT57" s="103"/>
      <c r="AU57" s="103"/>
      <c r="AV57" s="103"/>
      <c r="AW57" s="103"/>
      <c r="AX57" s="75"/>
      <c r="AY57" s="97"/>
      <c r="AZ57" s="52"/>
      <c r="BA57" s="52"/>
      <c r="BB57" s="188"/>
      <c r="BC57" s="52"/>
      <c r="BD57" s="52"/>
      <c r="BE57" s="188"/>
      <c r="BF57" s="71"/>
      <c r="BG57" s="73"/>
      <c r="BH57" s="69" t="str">
        <f>IF(BG56="","",IF(VLOOKUP(AY39,NP,12,FALSE)=0,CONCATENATE(VLOOKUP(AY39,NP,8,FALSE)," pts - ",VLOOKUP(AY39,NP,11,FALSE)),IF(VLOOKUP(AY39,NP,22,FALSE)=0,CONCATENATE(VLOOKUP(AY39,NP,18,FALSE)," pts - ",VLOOKUP(AY39,NP,21,FALSE)),"")))</f>
        <v>582 pts - MT ST AIGNAN TT</v>
      </c>
      <c r="BI57" s="69"/>
      <c r="BJ57" s="174"/>
      <c r="BK57" s="69"/>
      <c r="BL57" s="69"/>
      <c r="BM57" s="174"/>
      <c r="BN57" s="69"/>
      <c r="BO57" s="112"/>
      <c r="BP57" s="52"/>
      <c r="BQ57" s="52"/>
      <c r="BR57" s="52"/>
      <c r="BS57" s="52"/>
      <c r="BT57" s="52"/>
      <c r="BU57" s="52"/>
      <c r="BV57" s="73"/>
      <c r="BW57" s="88"/>
      <c r="CB57" s="46"/>
    </row>
    <row r="58" spans="1:80" ht="12" customHeight="1">
      <c r="A58" s="76" t="s">
        <v>18</v>
      </c>
      <c r="B58" s="50" t="str">
        <f>IF(I58="","",IF(VLOOKUP(Q54,NP,12,FALSE)=0,CONCATENATE(VLOOKUP(Q54,NP,5,FALSE),"  ",VLOOKUP(Q54,NP,6,FALSE)),IF(VLOOKUP(Q54,NP,22,FALSE)=0,CONCATENATE(VLOOKUP(Q54,NP,15,FALSE),"  ",VLOOKUP(Q54,NP,16,FALSE)),"")))</f>
        <v>LEBRUMENT  Pacome</v>
      </c>
      <c r="C58" s="50"/>
      <c r="D58" s="50"/>
      <c r="E58" s="50"/>
      <c r="F58" s="50"/>
      <c r="G58" s="50"/>
      <c r="H58" s="50"/>
      <c r="I58" s="49">
        <f>IF(AND(VLOOKUP(Q54,NP,12,FALSE)=0,VLOOKUP(Q54,NP,22,FALSE)=0),"",IF(VLOOKUP(Q54,NP,12,FALSE)=0,VLOOKUP(Q54,NP,4,FALSE),IF(VLOOKUP(Q54,NP,22,FALSE)=0,VLOOKUP(Q54,NP,14,FALSE),"")))</f>
        <v>913</v>
      </c>
      <c r="J58" s="119"/>
      <c r="K58" s="119"/>
      <c r="L58" s="191"/>
      <c r="M58" s="119"/>
      <c r="N58" s="119"/>
      <c r="O58" s="191"/>
      <c r="P58" s="154"/>
      <c r="R58" s="87"/>
      <c r="S58" s="87"/>
      <c r="T58" s="87"/>
      <c r="U58" s="73"/>
      <c r="V58" s="75"/>
      <c r="AB58" s="46"/>
      <c r="AE58" s="46"/>
      <c r="AH58" s="130"/>
      <c r="AI58" s="104"/>
      <c r="AJ58" s="96"/>
      <c r="AK58" s="96"/>
      <c r="AL58" s="165"/>
      <c r="AM58" s="96"/>
      <c r="AN58" s="96"/>
      <c r="AO58" s="165"/>
      <c r="AP58" s="71"/>
      <c r="AQ58" s="97"/>
      <c r="AR58" s="90"/>
      <c r="AS58" s="71"/>
      <c r="AT58" s="176"/>
      <c r="AU58" s="71"/>
      <c r="AV58" s="71"/>
      <c r="AW58" s="176"/>
      <c r="AX58" s="75"/>
      <c r="AY58" s="97"/>
      <c r="AZ58" s="52"/>
      <c r="BA58" s="52"/>
      <c r="BB58" s="188"/>
      <c r="BC58" s="52"/>
      <c r="BD58" s="52"/>
      <c r="BE58" s="188"/>
      <c r="BF58" s="71"/>
      <c r="BG58" s="70"/>
      <c r="BH58" s="77"/>
      <c r="BI58" s="78"/>
      <c r="BJ58" s="170"/>
      <c r="BK58" s="78"/>
      <c r="BL58" s="78"/>
      <c r="BM58" s="170"/>
      <c r="BN58" s="79"/>
      <c r="BO58" s="49">
        <f>IF(AND(VLOOKUP(BG54,NP,12,FALSE)=0,VLOOKUP(BG54,NP,22,FALSE)=0),"",IF(VLOOKUP(BG54,NP,12,FALSE)=0,VLOOKUP(BG54,NP,4,FALSE),IF(VLOOKUP(BG54,NP,22,FALSE)=0,VLOOKUP(BG54,NP,14,FALSE),"")))</f>
        <v>912</v>
      </c>
      <c r="BP58" s="50" t="str">
        <f>IF(BO58="","",IF(VLOOKUP(BG54,NP,12,FALSE)=0,CONCATENATE(VLOOKUP(BG54,NP,5,FALSE),"  ",VLOOKUP(BG54,NP,6,FALSE)),IF(VLOOKUP(BG54,NP,22,FALSE)=0,CONCATENATE(VLOOKUP(BG54,NP,15,FALSE),"  ",VLOOKUP(BG54,NP,16,FALSE)),"")))</f>
        <v>DUHAMEL BREMONT  Rowan</v>
      </c>
      <c r="BQ58" s="50"/>
      <c r="BR58" s="50"/>
      <c r="BS58" s="50"/>
      <c r="BT58" s="50"/>
      <c r="BU58" s="50"/>
      <c r="BV58" s="50"/>
      <c r="BW58" s="76" t="s">
        <v>4</v>
      </c>
      <c r="CB58" s="46"/>
    </row>
    <row r="59" spans="1:80" ht="12" customHeight="1">
      <c r="A59" s="161"/>
      <c r="B59" s="53" t="str">
        <f>IF(I58="","",IF(VLOOKUP(Q54,NP,12,FALSE)=0,CONCATENATE(VLOOKUP(Q54,NP,8,FALSE)," pts - ",VLOOKUP(Q54,NP,11,FALSE)),IF(VLOOKUP(Q54,NP,22,FALSE)=0,CONCATENATE(VLOOKUP(Q54,NP,18,FALSE)," pts - ",VLOOKUP(Q54,NP,21,FALSE)),"")))</f>
        <v>512 pts - SPO ROUEN</v>
      </c>
      <c r="C59" s="53"/>
      <c r="D59" s="53"/>
      <c r="E59" s="53"/>
      <c r="F59" s="53"/>
      <c r="G59" s="53"/>
      <c r="H59" s="53"/>
      <c r="L59" s="139"/>
      <c r="M59" s="52"/>
      <c r="U59" s="116"/>
      <c r="V59" s="75"/>
      <c r="AB59" s="46"/>
      <c r="AE59" s="46"/>
      <c r="AH59" s="130"/>
      <c r="AI59" s="104"/>
      <c r="AJ59" s="96"/>
      <c r="AK59" s="94"/>
      <c r="AL59" s="175"/>
      <c r="AM59" s="94"/>
      <c r="AN59" s="94"/>
      <c r="AO59" s="175"/>
      <c r="AP59" s="75"/>
      <c r="AQ59" s="97"/>
      <c r="AR59" s="90"/>
      <c r="AS59" s="71"/>
      <c r="AT59" s="176"/>
      <c r="AU59" s="71"/>
      <c r="AV59" s="71"/>
      <c r="AW59" s="176"/>
      <c r="AX59" s="75"/>
      <c r="AY59" s="97"/>
      <c r="AZ59" s="52"/>
      <c r="BA59" s="52"/>
      <c r="BB59" s="188"/>
      <c r="BC59" s="52"/>
      <c r="BD59" s="52"/>
      <c r="BE59" s="188"/>
      <c r="BF59" s="71"/>
      <c r="BG59" s="70"/>
      <c r="BH59" s="68"/>
      <c r="BI59" s="68"/>
      <c r="BJ59" s="196"/>
      <c r="BK59" s="68"/>
      <c r="BL59" s="68"/>
      <c r="BM59" s="196"/>
      <c r="BN59" s="52"/>
      <c r="BO59" s="73"/>
      <c r="BP59" s="53" t="str">
        <f>IF(BO58="","",IF(VLOOKUP(BG54,NP,12,FALSE)=0,CONCATENATE(VLOOKUP(BG54,NP,8,FALSE)," pts - ",VLOOKUP(BG54,NP,11,FALSE)),IF(VLOOKUP(BG54,NP,22,FALSE)=0,CONCATENATE(VLOOKUP(BG54,NP,18,FALSE)," pts - ",VLOOKUP(BG54,NP,21,FALSE)),"")))</f>
        <v>652 pts - EVREUX EC</v>
      </c>
      <c r="BQ59" s="53"/>
      <c r="BR59" s="53"/>
      <c r="BS59" s="53"/>
      <c r="BT59" s="53"/>
      <c r="BU59" s="53"/>
      <c r="BV59" s="53"/>
      <c r="BW59" s="92"/>
      <c r="CB59" s="46"/>
    </row>
    <row r="60" spans="1:80" ht="12" customHeight="1">
      <c r="A60" s="161"/>
      <c r="B60" s="115"/>
      <c r="C60" s="115"/>
      <c r="D60" s="115"/>
      <c r="E60" s="116"/>
      <c r="U60" s="116"/>
      <c r="V60" s="75"/>
      <c r="AB60" s="46"/>
      <c r="AE60" s="46"/>
      <c r="AH60" s="130"/>
      <c r="AI60" s="104"/>
      <c r="AJ60" s="96"/>
      <c r="AK60" s="103"/>
      <c r="AL60" s="103"/>
      <c r="AM60" s="103"/>
      <c r="AN60" s="103"/>
      <c r="AO60" s="103"/>
      <c r="AP60" s="75"/>
      <c r="AQ60" s="104"/>
      <c r="AR60" s="105"/>
      <c r="AS60" s="96"/>
      <c r="AT60" s="165"/>
      <c r="AU60" s="96"/>
      <c r="AV60" s="96"/>
      <c r="AW60" s="165"/>
      <c r="AX60" s="71"/>
      <c r="AY60" s="97"/>
      <c r="AZ60" s="52"/>
      <c r="BA60" s="107"/>
      <c r="BB60" s="134"/>
      <c r="BC60" s="107"/>
      <c r="BD60" s="107"/>
      <c r="BE60" s="134"/>
      <c r="BF60" s="71"/>
      <c r="BG60" s="70"/>
      <c r="CB60" s="46"/>
    </row>
    <row r="61" spans="1:80" ht="12" customHeight="1">
      <c r="A61" s="161"/>
      <c r="B61" s="115"/>
      <c r="C61" s="115"/>
      <c r="D61" s="115"/>
      <c r="E61" s="116"/>
      <c r="U61" s="116"/>
      <c r="V61" s="75"/>
      <c r="AB61" s="46"/>
      <c r="AE61" s="46"/>
      <c r="AH61" s="130"/>
      <c r="AI61" s="104"/>
      <c r="AJ61" s="96"/>
      <c r="AK61" s="71"/>
      <c r="AL61" s="176"/>
      <c r="AM61" s="71"/>
      <c r="AN61" s="71"/>
      <c r="AO61" s="176"/>
      <c r="AP61" s="75"/>
      <c r="AQ61" s="97"/>
      <c r="AR61" s="93"/>
      <c r="AS61" s="94"/>
      <c r="AT61" s="175"/>
      <c r="AU61" s="94"/>
      <c r="AV61" s="94"/>
      <c r="AW61" s="175"/>
      <c r="AX61" s="71"/>
      <c r="AY61" s="156"/>
      <c r="AZ61" s="157"/>
      <c r="BA61" s="157"/>
      <c r="BB61" s="157"/>
      <c r="BC61" s="157"/>
      <c r="BD61" s="157"/>
      <c r="BE61" s="157"/>
      <c r="BF61" s="158"/>
      <c r="BG61" s="156"/>
      <c r="BH61" s="157"/>
      <c r="BI61" s="157"/>
      <c r="BJ61" s="157"/>
      <c r="BK61" s="157"/>
      <c r="BL61" s="157"/>
      <c r="BM61" s="157"/>
      <c r="BN61" s="158"/>
      <c r="CB61" s="46"/>
    </row>
    <row r="62" spans="1:80" ht="12" customHeight="1">
      <c r="A62" s="161"/>
      <c r="B62" s="115"/>
      <c r="C62" s="115"/>
      <c r="D62" s="115"/>
      <c r="E62" s="116"/>
      <c r="U62" s="116"/>
      <c r="V62" s="75"/>
      <c r="AB62" s="46"/>
      <c r="AE62" s="46"/>
      <c r="AH62" s="130"/>
      <c r="AI62" s="104"/>
      <c r="AJ62" s="96"/>
      <c r="AK62" s="71"/>
      <c r="AL62" s="176"/>
      <c r="AM62" s="71"/>
      <c r="AN62" s="71"/>
      <c r="AO62" s="176"/>
      <c r="AP62" s="75"/>
      <c r="AQ62" s="97"/>
      <c r="AR62" s="93"/>
      <c r="AS62" s="94"/>
      <c r="AT62" s="175"/>
      <c r="AU62" s="94"/>
      <c r="AV62" s="94"/>
      <c r="AW62" s="175"/>
      <c r="AX62" s="71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CB62" s="46"/>
    </row>
    <row r="63" spans="1:80" ht="12" customHeight="1">
      <c r="A63" s="161"/>
      <c r="B63" s="115"/>
      <c r="C63" s="115"/>
      <c r="D63" s="115"/>
      <c r="E63" s="116"/>
      <c r="U63" s="116"/>
      <c r="V63" s="75"/>
      <c r="AB63" s="46"/>
      <c r="AE63" s="46"/>
      <c r="AH63" s="130"/>
      <c r="AI63" s="104"/>
      <c r="AJ63" s="96"/>
      <c r="AK63" s="94"/>
      <c r="AL63" s="175"/>
      <c r="AM63" s="94"/>
      <c r="AN63" s="94"/>
      <c r="AO63" s="175"/>
      <c r="AP63" s="75"/>
      <c r="AQ63" s="75"/>
      <c r="AR63" s="86"/>
      <c r="AS63" s="73"/>
      <c r="AT63" s="189"/>
      <c r="AU63" s="73"/>
      <c r="AV63" s="73"/>
      <c r="AW63" s="189"/>
      <c r="AX63" s="52"/>
      <c r="AY63" s="91" t="s">
        <v>5</v>
      </c>
      <c r="AZ63" s="91"/>
      <c r="BA63" s="91"/>
      <c r="BB63" s="91"/>
      <c r="BC63" s="91"/>
      <c r="BD63" s="91"/>
      <c r="BE63" s="91"/>
      <c r="BF63" s="91"/>
      <c r="BG63" s="91" t="s">
        <v>6</v>
      </c>
      <c r="BH63" s="91"/>
      <c r="BI63" s="91"/>
      <c r="BJ63" s="91"/>
      <c r="BK63" s="91"/>
      <c r="BL63" s="91"/>
      <c r="BM63" s="91"/>
      <c r="BN63" s="91"/>
      <c r="BO63" s="52"/>
      <c r="BP63" s="52"/>
      <c r="BQ63" s="52"/>
      <c r="BR63" s="52"/>
      <c r="BS63" s="52"/>
      <c r="BT63" s="52"/>
      <c r="BU63" s="52"/>
      <c r="BV63" s="52"/>
      <c r="BW63" s="92"/>
      <c r="BX63" s="52"/>
      <c r="BY63" s="52"/>
      <c r="BZ63" s="52"/>
      <c r="CA63" s="52"/>
      <c r="CB63" s="92"/>
    </row>
    <row r="64" spans="1:80" ht="12" customHeight="1">
      <c r="A64" s="161"/>
      <c r="B64" s="115"/>
      <c r="C64" s="115"/>
      <c r="D64" s="115"/>
      <c r="E64" s="116"/>
      <c r="U64" s="116"/>
      <c r="V64" s="75"/>
      <c r="AB64" s="46"/>
      <c r="AE64" s="46"/>
      <c r="AH64" s="130"/>
      <c r="AI64" s="104"/>
      <c r="AJ64" s="96"/>
      <c r="AK64" s="96"/>
      <c r="AL64" s="165"/>
      <c r="AM64" s="96"/>
      <c r="AN64" s="96"/>
      <c r="AO64" s="165"/>
      <c r="AP64" s="71"/>
      <c r="AQ64" s="75"/>
      <c r="AR64" s="114"/>
      <c r="AS64" s="115"/>
      <c r="AT64" s="190"/>
      <c r="AU64" s="115"/>
      <c r="AV64" s="115"/>
      <c r="AW64" s="190"/>
      <c r="AX64" s="116"/>
      <c r="AY64" s="70"/>
      <c r="AZ64" s="87"/>
      <c r="BA64" s="87"/>
      <c r="BB64" s="87"/>
      <c r="BC64" s="87"/>
      <c r="BD64" s="87"/>
      <c r="BE64" s="87"/>
      <c r="BF64" s="116"/>
      <c r="BG64" s="117"/>
      <c r="BH64" s="116"/>
      <c r="BI64" s="116"/>
      <c r="BJ64" s="192"/>
      <c r="BK64" s="116"/>
      <c r="BL64" s="116"/>
      <c r="BM64" s="192"/>
      <c r="BN64" s="116"/>
      <c r="BO64" s="117"/>
      <c r="BP64" s="116"/>
      <c r="BQ64" s="116"/>
      <c r="BR64" s="116"/>
      <c r="BS64" s="116"/>
      <c r="BT64" s="116"/>
      <c r="BU64" s="116"/>
      <c r="BV64" s="116"/>
      <c r="BW64" s="92"/>
      <c r="BX64" s="52"/>
      <c r="BY64" s="52"/>
      <c r="BZ64" s="52"/>
      <c r="CA64" s="52"/>
      <c r="CB64" s="92"/>
    </row>
    <row r="65" spans="1:80" ht="12" customHeight="1">
      <c r="A65" s="161"/>
      <c r="B65" s="115"/>
      <c r="C65" s="115"/>
      <c r="D65" s="115"/>
      <c r="E65" s="116"/>
      <c r="U65" s="116"/>
      <c r="V65" s="75"/>
      <c r="AB65" s="46"/>
      <c r="AE65" s="46"/>
      <c r="AH65" s="130"/>
      <c r="AI65" s="104"/>
      <c r="AJ65" s="96"/>
      <c r="AK65" s="94"/>
      <c r="AL65" s="175"/>
      <c r="AM65" s="94"/>
      <c r="AN65" s="94"/>
      <c r="AO65" s="175"/>
      <c r="AP65" s="75"/>
      <c r="AQ65" s="75"/>
      <c r="AR65" s="118"/>
      <c r="AS65" s="119"/>
      <c r="AT65" s="191"/>
      <c r="AU65" s="119"/>
      <c r="AV65" s="119"/>
      <c r="AW65" s="191"/>
      <c r="AX65" s="159">
        <v>8</v>
      </c>
      <c r="AY65" s="49">
        <f>IF(AND(VLOOKUP(AQ9,NP,12,FALSE)=0,VLOOKUP(AQ9,NP,22,FALSE)=0),"",IF(VLOOKUP(AQ9,NP,12,FALSE)=0,VLOOKUP(AQ9,NP,4,FALSE),IF(VLOOKUP(AQ9,NP,22,FALSE)=0,VLOOKUP(AQ9,NP,14,FALSE),"")))</f>
        <v>905</v>
      </c>
      <c r="AZ65" s="50" t="str">
        <f>IF(AY65="","",IF(VLOOKUP(AQ9,NP,12,FALSE)=0,CONCATENATE(VLOOKUP(AQ9,NP,5,FALSE),"  ",VLOOKUP(AQ9,NP,6,FALSE)),IF(VLOOKUP(AQ9,NP,22,FALSE)=0,CONCATENATE(VLOOKUP(AQ9,NP,15,FALSE),"  ",VLOOKUP(AQ9,NP,16,FALSE)),"")))</f>
        <v>HUBERT  Evan</v>
      </c>
      <c r="BA65" s="50"/>
      <c r="BB65" s="164"/>
      <c r="BC65" s="50"/>
      <c r="BD65" s="50"/>
      <c r="BE65" s="164"/>
      <c r="BF65" s="50"/>
      <c r="BG65" s="70"/>
      <c r="BH65" s="52"/>
      <c r="BI65" s="52"/>
      <c r="BJ65" s="188"/>
      <c r="BK65" s="52"/>
      <c r="BL65" s="52"/>
      <c r="BM65" s="188"/>
      <c r="BN65" s="52"/>
      <c r="BO65" s="70"/>
      <c r="BP65" s="52"/>
      <c r="BQ65" s="52"/>
      <c r="BR65" s="52"/>
      <c r="BS65" s="52"/>
      <c r="BT65" s="52"/>
      <c r="BU65" s="52"/>
      <c r="BV65" s="52"/>
      <c r="BW65" s="92"/>
      <c r="BX65" s="52"/>
      <c r="BY65" s="52"/>
      <c r="BZ65" s="52"/>
      <c r="CA65" s="52"/>
      <c r="CB65" s="92"/>
    </row>
    <row r="66" spans="1:80" ht="12" customHeight="1">
      <c r="A66" s="161"/>
      <c r="B66" s="115"/>
      <c r="C66" s="115"/>
      <c r="D66" s="115"/>
      <c r="E66" s="116"/>
      <c r="U66" s="116"/>
      <c r="V66" s="75"/>
      <c r="AB66" s="46"/>
      <c r="AE66" s="46"/>
      <c r="AH66" s="130"/>
      <c r="AI66" s="104"/>
      <c r="AJ66" s="96"/>
      <c r="AK66" s="103"/>
      <c r="AL66" s="103"/>
      <c r="AM66" s="103"/>
      <c r="AN66" s="103"/>
      <c r="AO66" s="103"/>
      <c r="AP66" s="75"/>
      <c r="AQ66" s="104"/>
      <c r="AR66" s="114"/>
      <c r="AS66" s="115"/>
      <c r="AT66" s="190"/>
      <c r="AU66" s="115"/>
      <c r="AV66" s="115"/>
      <c r="AW66" s="190"/>
      <c r="AX66" s="116"/>
      <c r="AY66" s="73"/>
      <c r="AZ66" s="69" t="str">
        <f>IF(AY65="","",IF(VLOOKUP(AQ9,NP,12,FALSE)=0,CONCATENATE(VLOOKUP(AQ9,NP,8,FALSE)," pts - ",VLOOKUP(AQ9,NP,11,FALSE)),IF(VLOOKUP(AQ9,NP,22,FALSE)=0,CONCATENATE(VLOOKUP(AQ9,NP,18,FALSE)," pts - ",VLOOKUP(AQ9,NP,21,FALSE)),"")))</f>
        <v>759 pts - ST HILAIRE/PARI</v>
      </c>
      <c r="BA66" s="69"/>
      <c r="BB66" s="174"/>
      <c r="BC66" s="69"/>
      <c r="BD66" s="69"/>
      <c r="BE66" s="174"/>
      <c r="BF66" s="160"/>
      <c r="BG66" s="54">
        <v>5</v>
      </c>
      <c r="BH66" s="2"/>
      <c r="BI66" s="7"/>
      <c r="BJ66" s="186"/>
      <c r="BK66" s="7"/>
      <c r="BL66" s="7"/>
      <c r="BM66" s="186"/>
      <c r="BN66" s="8"/>
      <c r="BO66" s="70"/>
      <c r="BP66" s="52"/>
      <c r="BQ66" s="52"/>
      <c r="BR66" s="52"/>
      <c r="BS66" s="52"/>
      <c r="BT66" s="52"/>
      <c r="BU66" s="52"/>
      <c r="BV66" s="52"/>
      <c r="BW66" s="92"/>
      <c r="BX66" s="52"/>
      <c r="BY66" s="52"/>
      <c r="BZ66" s="52"/>
      <c r="CA66" s="52"/>
      <c r="CB66" s="92"/>
    </row>
    <row r="67" spans="1:80" ht="12" customHeight="1">
      <c r="A67" s="161"/>
      <c r="B67" s="115"/>
      <c r="C67" s="115"/>
      <c r="D67" s="115"/>
      <c r="E67" s="116"/>
      <c r="U67" s="116"/>
      <c r="V67" s="75"/>
      <c r="AB67" s="46"/>
      <c r="AE67" s="46"/>
      <c r="AH67" s="130"/>
      <c r="AI67" s="104"/>
      <c r="AJ67" s="96"/>
      <c r="AK67" s="71"/>
      <c r="AL67" s="176"/>
      <c r="AM67" s="71"/>
      <c r="AN67" s="71"/>
      <c r="AO67" s="176"/>
      <c r="AP67" s="75"/>
      <c r="AQ67" s="71"/>
      <c r="AR67" s="114"/>
      <c r="AS67" s="115"/>
      <c r="AT67" s="190"/>
      <c r="AU67" s="115"/>
      <c r="AV67" s="115"/>
      <c r="AW67" s="190"/>
      <c r="AX67" s="116"/>
      <c r="AY67" s="27">
        <v>31</v>
      </c>
      <c r="AZ67" s="56" t="s">
        <v>55</v>
      </c>
      <c r="BA67" s="56"/>
      <c r="BB67" s="171">
        <f>IF(VLOOKUP(AY67,NP,32,FALSE)="","",IF(VLOOKUP(AY67,NP,32,FALSE)=0,"",VLOOKUP(AY67,NP,32,FALSE)))</f>
        <v>3</v>
      </c>
      <c r="BC67" s="57">
        <f>IF(VLOOKUP(AY67,NP,33,FALSE)="","",IF(VLOOKUP(AY67,NP,34,FALSE)=2,"",VLOOKUP(AY67,NP,34,FALSE)))</f>
        <v>43114</v>
      </c>
      <c r="BD67" s="57"/>
      <c r="BE67" s="182">
        <f>IF(VLOOKUP(AY67,NP,33,FALSE)="","",IF(VLOOKUP(AY67,NP,33,FALSE)=0,"",VLOOKUP(AY67,NP,33,FALSE)))</f>
        <v>0.6458333333333334</v>
      </c>
      <c r="BF67" s="58"/>
      <c r="BG67" s="59">
        <f>IF(VLOOKUP(BG70,NP,4,FALSE)=0,"",VLOOKUP(BG70,NP,4,FALSE))</f>
        <v>905</v>
      </c>
      <c r="BH67" s="50" t="str">
        <f>IF(BG67="","",CONCATENATE(VLOOKUP(BG70,NP,5,FALSE),"  ",VLOOKUP(BG70,NP,6,FALSE)))</f>
        <v>HUBERT  Evan</v>
      </c>
      <c r="BI67" s="50"/>
      <c r="BJ67" s="164"/>
      <c r="BK67" s="50"/>
      <c r="BL67" s="50"/>
      <c r="BM67" s="164"/>
      <c r="BN67" s="50"/>
      <c r="BO67" s="70"/>
      <c r="BP67" s="52"/>
      <c r="BQ67" s="52"/>
      <c r="BR67" s="52"/>
      <c r="BS67" s="52"/>
      <c r="BT67" s="52"/>
      <c r="BU67" s="52"/>
      <c r="BV67" s="52"/>
      <c r="BW67" s="92"/>
      <c r="BX67" s="52"/>
      <c r="BY67" s="52"/>
      <c r="BZ67" s="52"/>
      <c r="CA67" s="52"/>
      <c r="CB67" s="92"/>
    </row>
    <row r="68" spans="1:80" ht="12" customHeight="1">
      <c r="A68" s="161"/>
      <c r="B68" s="115"/>
      <c r="C68" s="115"/>
      <c r="D68" s="115"/>
      <c r="E68" s="116"/>
      <c r="U68" s="116"/>
      <c r="V68" s="75"/>
      <c r="AB68" s="46"/>
      <c r="AE68" s="46"/>
      <c r="AH68" s="130"/>
      <c r="AI68" s="104"/>
      <c r="AJ68" s="96"/>
      <c r="AK68" s="96"/>
      <c r="AL68" s="165"/>
      <c r="AM68" s="96"/>
      <c r="AN68" s="96"/>
      <c r="AO68" s="165"/>
      <c r="AP68" s="71"/>
      <c r="AQ68" s="97"/>
      <c r="AR68" s="114"/>
      <c r="AS68" s="115"/>
      <c r="AT68" s="190"/>
      <c r="AU68" s="115"/>
      <c r="AV68" s="115"/>
      <c r="AW68" s="190"/>
      <c r="AX68" s="116"/>
      <c r="AY68" s="52"/>
      <c r="AZ68" s="52"/>
      <c r="BA68" s="52"/>
      <c r="BB68" s="188"/>
      <c r="BC68" s="52"/>
      <c r="BD68" s="52"/>
      <c r="BE68" s="188"/>
      <c r="BF68" s="73"/>
      <c r="BG68" s="61"/>
      <c r="BH68" s="69" t="str">
        <f>IF(BG67="","",CONCATENATE(VLOOKUP(BG70,NP,8,FALSE)," pts - ",VLOOKUP(BG70,NP,11,FALSE)))</f>
        <v>759 pts - ST HILAIRE/PARI</v>
      </c>
      <c r="BI68" s="69"/>
      <c r="BJ68" s="174"/>
      <c r="BK68" s="69"/>
      <c r="BL68" s="69"/>
      <c r="BM68" s="174"/>
      <c r="BN68" s="160"/>
      <c r="BO68" s="63"/>
      <c r="BP68" s="52"/>
      <c r="BQ68" s="52"/>
      <c r="BR68" s="52"/>
      <c r="BS68" s="52"/>
      <c r="BT68" s="52"/>
      <c r="BU68" s="52"/>
      <c r="BV68" s="52"/>
      <c r="BW68" s="120"/>
      <c r="BX68" s="52"/>
      <c r="BY68" s="52"/>
      <c r="BZ68" s="52"/>
      <c r="CA68" s="52"/>
      <c r="CB68" s="92"/>
    </row>
    <row r="69" spans="1:80" ht="12" customHeight="1">
      <c r="A69" s="161"/>
      <c r="B69" s="115"/>
      <c r="C69" s="115"/>
      <c r="D69" s="115"/>
      <c r="E69" s="116"/>
      <c r="U69" s="116"/>
      <c r="V69" s="75"/>
      <c r="AB69" s="46"/>
      <c r="AE69" s="46"/>
      <c r="AH69" s="130"/>
      <c r="AI69" s="104"/>
      <c r="AJ69" s="96"/>
      <c r="AK69" s="94"/>
      <c r="AL69" s="175"/>
      <c r="AM69" s="94"/>
      <c r="AN69" s="94"/>
      <c r="AO69" s="175"/>
      <c r="AP69" s="75"/>
      <c r="AQ69" s="97"/>
      <c r="AR69" s="118"/>
      <c r="AS69" s="119"/>
      <c r="AT69" s="191"/>
      <c r="AU69" s="119"/>
      <c r="AV69" s="119"/>
      <c r="AW69" s="191"/>
      <c r="AX69" s="159">
        <v>5</v>
      </c>
      <c r="AY69" s="49">
        <f>IF(AND(VLOOKUP(AQ21,NP,12,FALSE)=0,VLOOKUP(AQ21,NP,22,FALSE)=0),"",IF(VLOOKUP(AQ21,NP,12,FALSE)=0,VLOOKUP(AQ21,NP,4,FALSE),IF(VLOOKUP(AQ21,NP,22,FALSE)=0,VLOOKUP(AQ21,NP,14,FALSE),"")))</f>
        <v>909</v>
      </c>
      <c r="AZ69" s="50" t="str">
        <f>IF(AY69="","",IF(VLOOKUP(AQ21,NP,12,FALSE)=0,CONCATENATE(VLOOKUP(AQ21,NP,5,FALSE),"  ",VLOOKUP(AQ21,NP,6,FALSE)),IF(VLOOKUP(AQ21,NP,22,FALSE)=0,CONCATENATE(VLOOKUP(AQ21,NP,15,FALSE),"  ",VLOOKUP(AQ21,NP,16,FALSE)),"")))</f>
        <v>FRANCOISE  Jules</v>
      </c>
      <c r="BA69" s="50"/>
      <c r="BB69" s="164"/>
      <c r="BC69" s="50"/>
      <c r="BD69" s="50"/>
      <c r="BE69" s="164"/>
      <c r="BF69" s="50"/>
      <c r="BG69" s="63"/>
      <c r="BH69" s="53">
        <f>IF(BG67="","",CONCATENATE(IF(VLOOKUP(AY67,NP,23,FALSE)="","",IF(VLOOKUP(AY67,NP,12,FALSE)=1,VLOOKUP(AY67,NP,23,FALSE),-VLOOKUP(AY67,NP,23,FALSE))),IF(VLOOKUP(AY67,NP,24,FALSE)="","",CONCATENATE(" / ",IF(VLOOKUP(AY67,NP,12,FALSE)=1,VLOOKUP(AY67,NP,24,FALSE),-VLOOKUP(AY67,NP,24,FALSE)))),IF(VLOOKUP(AY67,NP,25,FALSE)="","",CONCATENATE(" / ",IF(VLOOKUP(AY67,NP,12,FALSE)=1,VLOOKUP(AY67,NP,25,FALSE),-VLOOKUP(AY67,NP,25,FALSE)))),IF(VLOOKUP(AY67,NP,26,FALSE)="","",CONCATENATE(" / ",IF(VLOOKUP(AY67,NP,12,FALSE)=1,VLOOKUP(AY67,NP,26,FALSE),-VLOOKUP(AY67,NP,26,FALSE)))),IF(VLOOKUP(AY67,NP,27,FALSE)="","",CONCATENATE(" / ",IF(VLOOKUP(AY67,NP,12,FALSE)=1,VLOOKUP(AY67,NP,27,FALSE),-VLOOKUP(AY67,NP,27,FALSE)))),IF(VLOOKUP(AY67,NP,28)="","",CONCATENATE(" / ",IF(VLOOKUP(AY67,NP,12)=1,VLOOKUP(AY67,NP,28),-VLOOKUP(AY67,NP,28)))),IF(VLOOKUP(AY67,NP,29)="","",CONCATENATE(" / ",IF(VLOOKUP(AY67,NP,12)=1,VLOOKUP(AY67,NP,29),-VLOOKUP(AY67,NP,29))))))</f>
      </c>
      <c r="BI69" s="53"/>
      <c r="BJ69" s="47"/>
      <c r="BK69" s="53"/>
      <c r="BL69" s="53"/>
      <c r="BM69" s="47"/>
      <c r="BN69" s="162"/>
      <c r="BO69" s="63"/>
      <c r="BP69" s="52"/>
      <c r="BQ69" s="52"/>
      <c r="BR69" s="52"/>
      <c r="BS69" s="52"/>
      <c r="BT69" s="52"/>
      <c r="BU69" s="52"/>
      <c r="BV69" s="52"/>
      <c r="BW69" s="120"/>
      <c r="BX69" s="52"/>
      <c r="BY69" s="52"/>
      <c r="BZ69" s="52"/>
      <c r="CA69" s="52"/>
      <c r="CB69" s="92"/>
    </row>
    <row r="70" spans="1:80" ht="12" customHeight="1">
      <c r="A70" s="161"/>
      <c r="B70" s="115"/>
      <c r="C70" s="115"/>
      <c r="D70" s="115"/>
      <c r="E70" s="116"/>
      <c r="U70" s="116"/>
      <c r="V70" s="75"/>
      <c r="AB70" s="46"/>
      <c r="AE70" s="46"/>
      <c r="AH70" s="130"/>
      <c r="AI70" s="104"/>
      <c r="AJ70" s="96"/>
      <c r="AK70" s="96"/>
      <c r="AL70" s="165"/>
      <c r="AM70" s="96"/>
      <c r="AN70" s="96"/>
      <c r="AO70" s="165"/>
      <c r="AP70" s="71"/>
      <c r="AQ70" s="97"/>
      <c r="AR70" s="114"/>
      <c r="AS70" s="115"/>
      <c r="AT70" s="190"/>
      <c r="AU70" s="115"/>
      <c r="AV70" s="115"/>
      <c r="AW70" s="190"/>
      <c r="AX70" s="116"/>
      <c r="AY70" s="73"/>
      <c r="AZ70" s="69" t="str">
        <f>IF(AY69="","",IF(VLOOKUP(AQ21,NP,12,FALSE)=0,CONCATENATE(VLOOKUP(AQ21,NP,8,FALSE)," pts - ",VLOOKUP(AQ21,NP,11,FALSE)),IF(VLOOKUP(AQ21,NP,22,FALSE)=0,CONCATENATE(VLOOKUP(AQ21,NP,18,FALSE)," pts - ",VLOOKUP(AQ21,NP,21,FALSE)),"")))</f>
        <v>567 pts - ST HILAIRE/PARI</v>
      </c>
      <c r="BA70" s="69"/>
      <c r="BB70" s="174"/>
      <c r="BC70" s="69"/>
      <c r="BD70" s="69"/>
      <c r="BE70" s="174"/>
      <c r="BF70" s="69"/>
      <c r="BG70" s="27">
        <v>25</v>
      </c>
      <c r="BH70" s="56" t="s">
        <v>55</v>
      </c>
      <c r="BI70" s="56"/>
      <c r="BJ70" s="171">
        <f>IF(VLOOKUP(BG70,NP,32,FALSE)="","",IF(VLOOKUP(BG70,NP,32,FALSE)=0,"",VLOOKUP(BG70,NP,32,FALSE)))</f>
        <v>3</v>
      </c>
      <c r="BK70" s="57">
        <f>IF(VLOOKUP(BG70,NP,33,FALSE)="","",IF(VLOOKUP(BG70,NP,34,FALSE)=2,"",VLOOKUP(BG70,NP,34,FALSE)))</f>
        <v>43114</v>
      </c>
      <c r="BL70" s="57"/>
      <c r="BM70" s="182">
        <f>IF(VLOOKUP(BG70,NP,33,FALSE)="","",IF(VLOOKUP(BG70,NP,33,FALSE)=0,"",VLOOKUP(BG70,NP,33,FALSE)))</f>
        <v>0.6875</v>
      </c>
      <c r="BN70" s="58"/>
      <c r="BO70" s="59">
        <f>IF(VLOOKUP(BG70,NP,12,FALSE)=1,VLOOKUP(BG70,NP,4,FALSE),IF(VLOOKUP(BG70,NP,22,FALSE)=1,VLOOKUP(BG70,NP,14,FALSE),""))</f>
        <v>905</v>
      </c>
      <c r="BP70" s="50" t="str">
        <f>IF(BO70="","",IF(VLOOKUP(BG70,NP,12,FALSE)=1,CONCATENATE(VLOOKUP(BG70,NP,5,FALSE),"  ",VLOOKUP(BG70,NP,6,FALSE)),IF(VLOOKUP(BG70,NP,22,FALSE)=1,CONCATENATE(VLOOKUP(BG70,NP,15,FALSE),"  ",VLOOKUP(BG70,NP,16,FALSE)),"")))</f>
        <v>HUBERT  Evan</v>
      </c>
      <c r="BQ70" s="50"/>
      <c r="BR70" s="50"/>
      <c r="BS70" s="50"/>
      <c r="BT70" s="50"/>
      <c r="BU70" s="50"/>
      <c r="BV70" s="50"/>
      <c r="BW70" s="76" t="s">
        <v>7</v>
      </c>
      <c r="BX70" s="52"/>
      <c r="BY70" s="52"/>
      <c r="BZ70" s="52"/>
      <c r="CA70" s="52"/>
      <c r="CB70" s="92"/>
    </row>
    <row r="71" spans="1:80" ht="12" customHeight="1">
      <c r="A71" s="161"/>
      <c r="B71" s="115"/>
      <c r="C71" s="115"/>
      <c r="D71" s="115"/>
      <c r="E71" s="116"/>
      <c r="U71" s="116"/>
      <c r="V71" s="75"/>
      <c r="AB71" s="46"/>
      <c r="AE71" s="46"/>
      <c r="AH71" s="130"/>
      <c r="AI71" s="104"/>
      <c r="AJ71" s="96"/>
      <c r="AK71" s="94"/>
      <c r="AL71" s="175"/>
      <c r="AM71" s="94"/>
      <c r="AN71" s="94"/>
      <c r="AO71" s="175"/>
      <c r="AP71" s="75"/>
      <c r="AQ71" s="97"/>
      <c r="AR71" s="118"/>
      <c r="AS71" s="119"/>
      <c r="AT71" s="191"/>
      <c r="AU71" s="119"/>
      <c r="AV71" s="119"/>
      <c r="AW71" s="191"/>
      <c r="AX71" s="159">
        <v>6</v>
      </c>
      <c r="AY71" s="49">
        <f>IF(AND(VLOOKUP(AQ33,NP,12,FALSE)=0,VLOOKUP(AQ33,NP,22,FALSE)=0),"",IF(VLOOKUP(AQ33,NP,12,FALSE)=0,VLOOKUP(AQ33,NP,4,FALSE),IF(VLOOKUP(AQ33,NP,22,FALSE)=0,VLOOKUP(AQ33,NP,14,FALSE),"")))</f>
        <v>914</v>
      </c>
      <c r="AZ71" s="50" t="str">
        <f>IF(AY71="","",IF(VLOOKUP(AQ33,NP,12,FALSE)=0,CONCATENATE(VLOOKUP(AQ33,NP,5,FALSE),"  ",VLOOKUP(AQ33,NP,6,FALSE)),IF(VLOOKUP(AQ33,NP,22,FALSE)=0,CONCATENATE(VLOOKUP(AQ33,NP,15,FALSE),"  ",VLOOKUP(AQ33,NP,16,FALSE)),"")))</f>
        <v>GAHERY  Nooa</v>
      </c>
      <c r="BA71" s="50"/>
      <c r="BB71" s="164"/>
      <c r="BC71" s="50"/>
      <c r="BD71" s="50"/>
      <c r="BE71" s="164"/>
      <c r="BF71" s="50"/>
      <c r="BG71" s="70"/>
      <c r="BH71" s="52"/>
      <c r="BI71" s="52"/>
      <c r="BJ71" s="188"/>
      <c r="BK71" s="52"/>
      <c r="BL71" s="52"/>
      <c r="BM71" s="188"/>
      <c r="BN71" s="73"/>
      <c r="BO71" s="61"/>
      <c r="BP71" s="53" t="str">
        <f>IF(BO70="","",IF(VLOOKUP(BG70,NP,12,FALSE)=1,CONCATENATE(VLOOKUP(BG70,NP,8,FALSE)," pts - ",VLOOKUP(BG70,NP,11,FALSE)),IF(VLOOKUP(BG70,NP,22,FALSE)=1,CONCATENATE(VLOOKUP(BG70,NP,18,FALSE)," pts - ",VLOOKUP(BG70,NP,21,FALSE)),"")))</f>
        <v>759 pts - ST HILAIRE/PARI</v>
      </c>
      <c r="BQ71" s="53"/>
      <c r="BR71" s="53"/>
      <c r="BS71" s="53"/>
      <c r="BT71" s="53"/>
      <c r="BU71" s="53"/>
      <c r="BV71" s="53"/>
      <c r="BW71" s="120"/>
      <c r="BX71" s="52"/>
      <c r="BY71" s="52"/>
      <c r="BZ71" s="52"/>
      <c r="CA71" s="52"/>
      <c r="CB71" s="92"/>
    </row>
    <row r="72" spans="1:80" ht="12" customHeight="1">
      <c r="A72" s="161"/>
      <c r="B72" s="115"/>
      <c r="C72" s="115"/>
      <c r="D72" s="115"/>
      <c r="E72" s="116"/>
      <c r="U72" s="116"/>
      <c r="V72" s="75"/>
      <c r="AB72" s="46"/>
      <c r="AE72" s="46"/>
      <c r="AH72" s="130"/>
      <c r="AI72" s="104"/>
      <c r="AJ72" s="96"/>
      <c r="AK72" s="103"/>
      <c r="AL72" s="103"/>
      <c r="AM72" s="103"/>
      <c r="AN72" s="103"/>
      <c r="AO72" s="103"/>
      <c r="AP72" s="75"/>
      <c r="AQ72" s="104"/>
      <c r="AR72" s="114"/>
      <c r="AS72" s="115"/>
      <c r="AT72" s="190"/>
      <c r="AU72" s="115"/>
      <c r="AV72" s="115"/>
      <c r="AW72" s="190"/>
      <c r="AX72" s="116"/>
      <c r="AY72" s="73"/>
      <c r="AZ72" s="69" t="str">
        <f>IF(AY71="","",IF(VLOOKUP(AQ33,NP,12,FALSE)=0,CONCATENATE(VLOOKUP(AQ33,NP,8,FALSE)," pts - ",VLOOKUP(AQ33,NP,11,FALSE)),IF(VLOOKUP(AQ33,NP,22,FALSE)=0,CONCATENATE(VLOOKUP(AQ33,NP,18,FALSE)," pts - ",VLOOKUP(AQ33,NP,21,FALSE)),"")))</f>
        <v>639 pts - MORTAIN ENT</v>
      </c>
      <c r="BA72" s="69"/>
      <c r="BB72" s="174"/>
      <c r="BC72" s="69"/>
      <c r="BD72" s="69"/>
      <c r="BE72" s="174"/>
      <c r="BF72" s="160"/>
      <c r="BG72" s="9"/>
      <c r="BH72" s="2"/>
      <c r="BI72" s="7"/>
      <c r="BJ72" s="186"/>
      <c r="BK72" s="7"/>
      <c r="BL72" s="7"/>
      <c r="BM72" s="186"/>
      <c r="BN72" s="8"/>
      <c r="BO72" s="63"/>
      <c r="BP72" s="53">
        <f>IF(BO70="","",CONCATENATE(IF(VLOOKUP(BG70,NP,23,FALSE)="","",IF(VLOOKUP(BG70,NP,12,FALSE)=1,VLOOKUP(BG70,NP,23,FALSE),-VLOOKUP(BG70,NP,23,FALSE))),IF(VLOOKUP(BG70,NP,24,FALSE)="","",CONCATENATE(" / ",IF(VLOOKUP(BG70,NP,12,FALSE)=1,VLOOKUP(BG70,NP,24,FALSE),-VLOOKUP(BG70,NP,24,FALSE)))),IF(VLOOKUP(BG70,NP,25,FALSE)="","",CONCATENATE(" / ",IF(VLOOKUP(BG70,NP,12,FALSE)=1,VLOOKUP(BG70,NP,25,FALSE),-VLOOKUP(BG70,NP,25,FALSE)))),IF(VLOOKUP(BG70,NP,26,FALSE)="","",CONCATENATE(" / ",IF(VLOOKUP(BG70,NP,12,FALSE)=1,VLOOKUP(BG70,NP,26,FALSE),-VLOOKUP(BG70,NP,26,FALSE)))),IF(VLOOKUP(BG70,NP,27,FALSE)="","",CONCATENATE(" / ",IF(VLOOKUP(BG70,NP,12,FALSE)=1,VLOOKUP(BG70,NP,27,FALSE),-VLOOKUP(BG70,NP,27,FALSE)))),IF(VLOOKUP(BG70,NP,28)="","",CONCATENATE(" / ",IF(VLOOKUP(BG70,NP,12)=1,VLOOKUP(BG70,NP,28),-VLOOKUP(BG70,NP,28)))),IF(VLOOKUP(BG70,NP,29)="","",CONCATENATE(" / ",IF(VLOOKUP(BG70,NP,12)=1,VLOOKUP(BG70,NP,29),-VLOOKUP(BG70,NP,29))))))</f>
      </c>
      <c r="BQ72" s="53"/>
      <c r="BR72" s="53"/>
      <c r="BS72" s="53"/>
      <c r="BT72" s="53"/>
      <c r="BU72" s="53"/>
      <c r="BV72" s="53"/>
      <c r="BW72" s="120"/>
      <c r="BX72" s="52"/>
      <c r="BY72" s="52"/>
      <c r="BZ72" s="52"/>
      <c r="CA72" s="52"/>
      <c r="CB72" s="92"/>
    </row>
    <row r="73" spans="1:80" ht="12" customHeight="1">
      <c r="A73" s="161"/>
      <c r="B73" s="115"/>
      <c r="C73" s="115"/>
      <c r="D73" s="115"/>
      <c r="E73" s="116"/>
      <c r="U73" s="116"/>
      <c r="V73" s="75"/>
      <c r="AB73" s="46"/>
      <c r="AE73" s="46"/>
      <c r="AH73" s="130"/>
      <c r="AI73" s="104"/>
      <c r="AJ73" s="96"/>
      <c r="AK73" s="71"/>
      <c r="AL73" s="176"/>
      <c r="AM73" s="71"/>
      <c r="AN73" s="71"/>
      <c r="AO73" s="176"/>
      <c r="AP73" s="75"/>
      <c r="AQ73" s="97"/>
      <c r="AR73" s="114"/>
      <c r="AS73" s="115"/>
      <c r="AT73" s="190"/>
      <c r="AU73" s="115"/>
      <c r="AV73" s="115"/>
      <c r="AW73" s="190"/>
      <c r="AX73" s="116"/>
      <c r="AY73" s="27">
        <v>32</v>
      </c>
      <c r="AZ73" s="56" t="s">
        <v>55</v>
      </c>
      <c r="BA73" s="56"/>
      <c r="BB73" s="171">
        <f>IF(VLOOKUP(AY73,NP,32,FALSE)="","",IF(VLOOKUP(AY73,NP,32,FALSE)=0,"",VLOOKUP(AY73,NP,32,FALSE)))</f>
        <v>4</v>
      </c>
      <c r="BC73" s="57">
        <f>IF(VLOOKUP(AY73,NP,33,FALSE)="","",IF(VLOOKUP(AY73,NP,34,FALSE)=2,"",VLOOKUP(AY73,NP,34,FALSE)))</f>
        <v>43114</v>
      </c>
      <c r="BD73" s="57"/>
      <c r="BE73" s="182">
        <f>IF(VLOOKUP(AY73,NP,33,FALSE)="","",IF(VLOOKUP(AY73,NP,33,FALSE)=0,"",VLOOKUP(AY73,NP,33,FALSE)))</f>
        <v>0.6458333333333334</v>
      </c>
      <c r="BF73" s="58"/>
      <c r="BG73" s="59">
        <f>IF(VLOOKUP(BG70,NP,14,FALSE)=0,"",VLOOKUP(BG70,NP,14,FALSE))</f>
        <v>901</v>
      </c>
      <c r="BH73" s="50" t="str">
        <f>IF(BG73="","",CONCATENATE(VLOOKUP(BG70,NP,15,FALSE),"  ",VLOOKUP(BG70,NP,16,FALSE)))</f>
        <v>ANGOT  Baptiste</v>
      </c>
      <c r="BI73" s="50"/>
      <c r="BJ73" s="164"/>
      <c r="BK73" s="50"/>
      <c r="BL73" s="50"/>
      <c r="BM73" s="164"/>
      <c r="BN73" s="50"/>
      <c r="BO73" s="63"/>
      <c r="BP73" s="52"/>
      <c r="BQ73" s="52"/>
      <c r="BR73" s="52"/>
      <c r="BS73" s="52"/>
      <c r="BT73" s="52"/>
      <c r="BU73" s="52"/>
      <c r="BV73" s="73"/>
      <c r="BW73" s="120"/>
      <c r="BX73" s="52"/>
      <c r="BY73" s="52"/>
      <c r="BZ73" s="52"/>
      <c r="CA73" s="52"/>
      <c r="CB73" s="92"/>
    </row>
    <row r="74" spans="1:80" ht="12" customHeight="1">
      <c r="A74" s="161"/>
      <c r="B74" s="115"/>
      <c r="C74" s="115"/>
      <c r="D74" s="115"/>
      <c r="E74" s="116"/>
      <c r="U74" s="116"/>
      <c r="V74" s="75"/>
      <c r="AB74" s="46"/>
      <c r="AE74" s="46"/>
      <c r="AH74" s="130"/>
      <c r="AI74" s="104"/>
      <c r="AJ74" s="96"/>
      <c r="AK74" s="96"/>
      <c r="AL74" s="165"/>
      <c r="AM74" s="96"/>
      <c r="AN74" s="96"/>
      <c r="AO74" s="165"/>
      <c r="AP74" s="71"/>
      <c r="AQ74" s="75"/>
      <c r="AR74" s="114"/>
      <c r="AS74" s="115"/>
      <c r="AT74" s="190"/>
      <c r="AU74" s="115"/>
      <c r="AV74" s="115"/>
      <c r="AW74" s="190"/>
      <c r="AX74" s="116"/>
      <c r="AY74" s="52"/>
      <c r="AZ74" s="52"/>
      <c r="BA74" s="52"/>
      <c r="BB74" s="188"/>
      <c r="BC74" s="52"/>
      <c r="BD74" s="52"/>
      <c r="BE74" s="188"/>
      <c r="BF74" s="73"/>
      <c r="BG74" s="54">
        <v>6</v>
      </c>
      <c r="BH74" s="69" t="str">
        <f>IF(BG73="","",CONCATENATE(VLOOKUP(BG70,NP,18,FALSE)," pts - ",VLOOKUP(BG70,NP,21,FALSE)))</f>
        <v>558 pts - COUTANCES JA</v>
      </c>
      <c r="BI74" s="69"/>
      <c r="BJ74" s="174"/>
      <c r="BK74" s="69"/>
      <c r="BL74" s="69"/>
      <c r="BM74" s="174"/>
      <c r="BN74" s="69"/>
      <c r="BO74" s="70"/>
      <c r="BP74" s="52"/>
      <c r="BQ74" s="52"/>
      <c r="BR74" s="52"/>
      <c r="BS74" s="52"/>
      <c r="BT74" s="52"/>
      <c r="BU74" s="52"/>
      <c r="BV74" s="71"/>
      <c r="BW74" s="120"/>
      <c r="BX74" s="52"/>
      <c r="BY74" s="52"/>
      <c r="BZ74" s="52"/>
      <c r="CA74" s="52"/>
      <c r="CB74" s="92"/>
    </row>
    <row r="75" spans="1:80" ht="12" customHeight="1">
      <c r="A75" s="161"/>
      <c r="B75" s="115"/>
      <c r="C75" s="115"/>
      <c r="D75" s="115"/>
      <c r="E75" s="116"/>
      <c r="U75" s="116"/>
      <c r="V75" s="75"/>
      <c r="AB75" s="46"/>
      <c r="AE75" s="46"/>
      <c r="AH75" s="130"/>
      <c r="AI75" s="104"/>
      <c r="AJ75" s="96"/>
      <c r="AK75" s="94"/>
      <c r="AL75" s="175"/>
      <c r="AM75" s="94"/>
      <c r="AN75" s="94"/>
      <c r="AO75" s="175"/>
      <c r="AP75" s="75"/>
      <c r="AQ75" s="75"/>
      <c r="AR75" s="118"/>
      <c r="AS75" s="119"/>
      <c r="AT75" s="191"/>
      <c r="AU75" s="119"/>
      <c r="AV75" s="119"/>
      <c r="AW75" s="191"/>
      <c r="AX75" s="159">
        <v>7</v>
      </c>
      <c r="AY75" s="49">
        <f>IF(AND(VLOOKUP(AQ45,NP,12,FALSE)=0,VLOOKUP(AQ45,NP,22,FALSE)=0),"",IF(VLOOKUP(AQ45,NP,12,FALSE)=0,VLOOKUP(AQ45,NP,4,FALSE),IF(VLOOKUP(AQ45,NP,22,FALSE)=0,VLOOKUP(AQ45,NP,14,FALSE),"")))</f>
        <v>901</v>
      </c>
      <c r="AZ75" s="50" t="str">
        <f>IF(AY75="","",IF(VLOOKUP(AQ45,NP,12,FALSE)=0,CONCATENATE(VLOOKUP(AQ45,NP,5,FALSE),"  ",VLOOKUP(AQ45,NP,6,FALSE)),IF(VLOOKUP(AQ45,NP,22,FALSE)=0,CONCATENATE(VLOOKUP(AQ45,NP,15,FALSE),"  ",VLOOKUP(AQ45,NP,16,FALSE)),"")))</f>
        <v>ANGOT  Baptiste</v>
      </c>
      <c r="BA75" s="50"/>
      <c r="BB75" s="164"/>
      <c r="BC75" s="50"/>
      <c r="BD75" s="50"/>
      <c r="BE75" s="164"/>
      <c r="BF75" s="50"/>
      <c r="BG75" s="63"/>
      <c r="BH75" s="53">
        <f>IF(BG73="","",CONCATENATE(IF(VLOOKUP(AY73,NP,23,FALSE)="","",IF(VLOOKUP(AY73,NP,12,FALSE)=1,VLOOKUP(AY73,NP,23,FALSE),-VLOOKUP(AY73,NP,23,FALSE))),IF(VLOOKUP(AY73,NP,24,FALSE)="","",CONCATENATE(" / ",IF(VLOOKUP(AY73,NP,12,FALSE)=1,VLOOKUP(AY73,NP,24,FALSE),-VLOOKUP(AY73,NP,24,FALSE)))),IF(VLOOKUP(AY73,NP,25,FALSE)="","",CONCATENATE(" / ",IF(VLOOKUP(AY73,NP,12,FALSE)=1,VLOOKUP(AY73,NP,25,FALSE),-VLOOKUP(AY73,NP,25,FALSE)))),IF(VLOOKUP(AY73,NP,26,FALSE)="","",CONCATENATE(" / ",IF(VLOOKUP(AY73,NP,12,FALSE)=1,VLOOKUP(AY73,NP,26,FALSE),-VLOOKUP(AY73,NP,26,FALSE)))),IF(VLOOKUP(AY73,NP,27,FALSE)="","",CONCATENATE(" / ",IF(VLOOKUP(AY73,NP,12,FALSE)=1,VLOOKUP(AY73,NP,27,FALSE),-VLOOKUP(AY73,NP,27,FALSE)))),IF(VLOOKUP(AY73,NP,28)="","",CONCATENATE(" / ",IF(VLOOKUP(AY73,NP,12)=1,VLOOKUP(AY73,NP,28),-VLOOKUP(AY73,NP,28)))),IF(VLOOKUP(AY73,NP,29)="","",CONCATENATE(" / ",IF(VLOOKUP(AY73,NP,12)=1,VLOOKUP(AY73,NP,29),-VLOOKUP(AY73,NP,29))))))</f>
      </c>
      <c r="BI75" s="53"/>
      <c r="BJ75" s="47"/>
      <c r="BK75" s="53"/>
      <c r="BL75" s="53"/>
      <c r="BM75" s="47"/>
      <c r="BN75" s="53"/>
      <c r="BX75" s="52"/>
      <c r="BY75" s="52"/>
      <c r="BZ75" s="52"/>
      <c r="CA75" s="52"/>
      <c r="CB75" s="92"/>
    </row>
    <row r="76" spans="1:80" ht="12" customHeight="1">
      <c r="A76" s="161"/>
      <c r="B76" s="115"/>
      <c r="C76" s="115"/>
      <c r="D76" s="115"/>
      <c r="E76" s="116"/>
      <c r="U76" s="116"/>
      <c r="V76" s="75"/>
      <c r="AB76" s="46"/>
      <c r="AE76" s="46"/>
      <c r="AH76" s="130"/>
      <c r="AI76" s="104"/>
      <c r="AJ76" s="96"/>
      <c r="AK76" s="96"/>
      <c r="AL76" s="165"/>
      <c r="AM76" s="96"/>
      <c r="AN76" s="96"/>
      <c r="AO76" s="165"/>
      <c r="AP76" s="71"/>
      <c r="AQ76" s="75"/>
      <c r="AR76" s="116"/>
      <c r="AS76" s="116"/>
      <c r="AT76" s="192"/>
      <c r="AU76" s="116"/>
      <c r="AV76" s="116"/>
      <c r="AW76" s="192"/>
      <c r="AX76" s="116"/>
      <c r="AY76" s="73"/>
      <c r="AZ76" s="69" t="str">
        <f>IF(AY75="","",IF(VLOOKUP(AQ45,NP,12,FALSE)=0,CONCATENATE(VLOOKUP(AQ45,NP,8,FALSE)," pts - ",VLOOKUP(AQ45,NP,11,FALSE)),IF(VLOOKUP(AQ45,NP,22,FALSE)=0,CONCATENATE(VLOOKUP(AQ45,NP,18,FALSE)," pts - ",VLOOKUP(AQ45,NP,21,FALSE)),"")))</f>
        <v>558 pts - COUTANCES JA</v>
      </c>
      <c r="BA76" s="69"/>
      <c r="BB76" s="174"/>
      <c r="BC76" s="69"/>
      <c r="BD76" s="69"/>
      <c r="BE76" s="174"/>
      <c r="BF76" s="69"/>
      <c r="BG76" s="70"/>
      <c r="BH76" s="77"/>
      <c r="BI76" s="78"/>
      <c r="BJ76" s="170"/>
      <c r="BK76" s="78"/>
      <c r="BL76" s="78"/>
      <c r="BM76" s="170"/>
      <c r="BN76" s="79"/>
      <c r="BO76" s="49">
        <f>IF(AND(VLOOKUP(BG70,NP,12,FALSE)=0,VLOOKUP(BG70,NP,22,FALSE)=0),"",IF(VLOOKUP(BG70,NP,12,FALSE)=0,VLOOKUP(BG70,NP,4,FALSE),IF(VLOOKUP(BG70,NP,22,FALSE)=0,VLOOKUP(BG70,NP,14,FALSE),"")))</f>
        <v>901</v>
      </c>
      <c r="BP76" s="50" t="str">
        <f>IF(BO76="","",IF(VLOOKUP(BG70,NP,12,FALSE)=0,CONCATENATE(VLOOKUP(BG70,NP,5,FALSE),"  ",VLOOKUP(BG70,NP,6,FALSE)),IF(VLOOKUP(BG70,NP,22,FALSE)=0,CONCATENATE(VLOOKUP(BG70,NP,15,FALSE),"  ",VLOOKUP(BG70,NP,16,FALSE)),"")))</f>
        <v>ANGOT  Baptiste</v>
      </c>
      <c r="BQ76" s="50"/>
      <c r="BR76" s="50"/>
      <c r="BS76" s="50"/>
      <c r="BT76" s="50"/>
      <c r="BU76" s="50"/>
      <c r="BV76" s="50"/>
      <c r="BW76" s="76" t="s">
        <v>8</v>
      </c>
      <c r="BX76" s="52"/>
      <c r="BY76" s="52"/>
      <c r="BZ76" s="52"/>
      <c r="CA76" s="52"/>
      <c r="CB76" s="92"/>
    </row>
    <row r="77" spans="1:80" ht="12" customHeight="1">
      <c r="A77" s="161"/>
      <c r="B77" s="115"/>
      <c r="C77" s="115"/>
      <c r="D77" s="115"/>
      <c r="E77" s="116"/>
      <c r="U77" s="116"/>
      <c r="V77" s="75"/>
      <c r="AH77" s="130"/>
      <c r="AI77" s="104"/>
      <c r="AJ77" s="96"/>
      <c r="AK77" s="94"/>
      <c r="AL77" s="175"/>
      <c r="AM77" s="94"/>
      <c r="AN77" s="94"/>
      <c r="AO77" s="175"/>
      <c r="AP77" s="75"/>
      <c r="AQ77" s="75"/>
      <c r="AR77" s="116"/>
      <c r="AS77" s="116"/>
      <c r="AT77" s="192"/>
      <c r="AU77" s="116"/>
      <c r="AV77" s="116"/>
      <c r="AW77" s="192"/>
      <c r="AX77" s="116"/>
      <c r="AY77" s="117"/>
      <c r="AZ77" s="114"/>
      <c r="BA77" s="115"/>
      <c r="BB77" s="190"/>
      <c r="BC77" s="115"/>
      <c r="BD77" s="115"/>
      <c r="BE77" s="190"/>
      <c r="BF77" s="116"/>
      <c r="BO77" s="73"/>
      <c r="BP77" s="53" t="str">
        <f>IF(BO76="","",IF(VLOOKUP(BG70,NP,12,FALSE)=0,CONCATENATE(VLOOKUP(BG70,NP,8,FALSE)," pts - ",VLOOKUP(BG70,NP,11,FALSE)),IF(VLOOKUP(BG70,NP,22,FALSE)=0,CONCATENATE(VLOOKUP(BG70,NP,18,FALSE)," pts - ",VLOOKUP(BG70,NP,21,FALSE)),"")))</f>
        <v>558 pts - COUTANCES JA</v>
      </c>
      <c r="BQ77" s="53"/>
      <c r="BR77" s="53"/>
      <c r="BS77" s="53"/>
      <c r="BT77" s="53"/>
      <c r="BU77" s="53"/>
      <c r="BV77" s="53"/>
      <c r="BW77" s="120"/>
      <c r="BX77" s="52"/>
      <c r="BY77" s="52"/>
      <c r="BZ77" s="52"/>
      <c r="CA77" s="52"/>
      <c r="CB77" s="92"/>
    </row>
    <row r="78" spans="1:80" ht="12" customHeight="1">
      <c r="A78" s="161"/>
      <c r="B78" s="115"/>
      <c r="C78" s="115"/>
      <c r="D78" s="115"/>
      <c r="E78" s="116"/>
      <c r="U78" s="116"/>
      <c r="V78" s="75"/>
      <c r="AH78" s="130"/>
      <c r="AI78" s="104"/>
      <c r="AJ78" s="96"/>
      <c r="AK78" s="94"/>
      <c r="AL78" s="175"/>
      <c r="AM78" s="94"/>
      <c r="AN78" s="94"/>
      <c r="AO78" s="175"/>
      <c r="AP78" s="75"/>
      <c r="AQ78" s="75"/>
      <c r="AR78" s="116"/>
      <c r="AS78" s="116"/>
      <c r="AT78" s="192"/>
      <c r="AU78" s="116"/>
      <c r="AV78" s="116"/>
      <c r="AW78" s="192"/>
      <c r="AX78" s="116"/>
      <c r="AY78" s="117"/>
      <c r="AZ78" s="114"/>
      <c r="BA78" s="115"/>
      <c r="BB78" s="190"/>
      <c r="BC78" s="115"/>
      <c r="BD78" s="115"/>
      <c r="BE78" s="190"/>
      <c r="BF78" s="116"/>
      <c r="BG78" s="163"/>
      <c r="BH78" s="122"/>
      <c r="BI78" s="122"/>
      <c r="BJ78" s="122"/>
      <c r="BK78" s="122"/>
      <c r="BL78" s="122"/>
      <c r="BM78" s="122"/>
      <c r="BN78" s="123"/>
      <c r="BO78" s="117"/>
      <c r="BP78" s="116"/>
      <c r="BQ78" s="116"/>
      <c r="BR78" s="116"/>
      <c r="BS78" s="116"/>
      <c r="BT78" s="116"/>
      <c r="BU78" s="116"/>
      <c r="BV78" s="116"/>
      <c r="BW78" s="120"/>
      <c r="BX78" s="52"/>
      <c r="BY78" s="52"/>
      <c r="BZ78" s="52"/>
      <c r="CA78" s="52"/>
      <c r="CB78" s="92"/>
    </row>
    <row r="79" spans="1:80" ht="12" customHeight="1" thickBot="1">
      <c r="A79" s="161"/>
      <c r="B79" s="115"/>
      <c r="C79" s="115"/>
      <c r="D79" s="115"/>
      <c r="E79" s="116"/>
      <c r="U79" s="116"/>
      <c r="V79" s="75"/>
      <c r="AH79" s="130"/>
      <c r="AI79" s="104"/>
      <c r="AJ79" s="96"/>
      <c r="AK79" s="103"/>
      <c r="AL79" s="103"/>
      <c r="AM79" s="103"/>
      <c r="AN79" s="103"/>
      <c r="AO79" s="103"/>
      <c r="AP79" s="75"/>
      <c r="AQ79" s="104"/>
      <c r="AR79" s="116"/>
      <c r="AS79" s="116"/>
      <c r="AT79" s="192"/>
      <c r="AU79" s="116"/>
      <c r="AV79" s="116"/>
      <c r="AW79" s="192"/>
      <c r="AX79" s="116"/>
      <c r="AY79" s="117"/>
      <c r="AZ79" s="114"/>
      <c r="BA79" s="115"/>
      <c r="BB79" s="190"/>
      <c r="BC79" s="115"/>
      <c r="BD79" s="115"/>
      <c r="BE79" s="190"/>
      <c r="BF79" s="116"/>
      <c r="BX79" s="52"/>
      <c r="BY79" s="52"/>
      <c r="BZ79" s="52"/>
      <c r="CA79" s="52"/>
      <c r="CB79" s="92"/>
    </row>
    <row r="80" spans="1:80" ht="12" customHeight="1">
      <c r="A80" s="161"/>
      <c r="B80" s="115"/>
      <c r="C80" s="115"/>
      <c r="D80" s="115"/>
      <c r="E80" s="116"/>
      <c r="U80" s="116"/>
      <c r="V80" s="75"/>
      <c r="AE80" s="200"/>
      <c r="AF80" s="12"/>
      <c r="AG80" s="13"/>
      <c r="AH80" s="13"/>
      <c r="AI80" s="13"/>
      <c r="AJ80" s="13"/>
      <c r="AK80" s="13"/>
      <c r="AL80" s="202"/>
      <c r="AM80" s="13"/>
      <c r="AN80" s="13"/>
      <c r="AO80" s="177"/>
      <c r="AP80" s="14"/>
      <c r="AQ80" s="14"/>
      <c r="AR80" s="14"/>
      <c r="AS80" s="14"/>
      <c r="AT80" s="204"/>
      <c r="AY80" s="117"/>
      <c r="AZ80" s="114"/>
      <c r="BA80" s="115"/>
      <c r="BB80" s="190"/>
      <c r="BC80" s="115"/>
      <c r="BD80" s="115"/>
      <c r="BE80" s="190"/>
      <c r="BF80" s="116"/>
      <c r="BG80" s="91" t="s">
        <v>9</v>
      </c>
      <c r="BH80" s="91"/>
      <c r="BI80" s="91"/>
      <c r="BJ80" s="91"/>
      <c r="BK80" s="91"/>
      <c r="BL80" s="91"/>
      <c r="BM80" s="91"/>
      <c r="BN80" s="91"/>
      <c r="BO80" s="117"/>
      <c r="BP80" s="116"/>
      <c r="BQ80" s="116"/>
      <c r="BR80" s="116"/>
      <c r="BS80" s="116"/>
      <c r="BT80" s="116"/>
      <c r="BU80" s="116"/>
      <c r="BV80" s="116"/>
      <c r="BW80" s="120"/>
      <c r="BX80" s="52"/>
      <c r="BY80" s="52"/>
      <c r="BZ80" s="52"/>
      <c r="CA80" s="52"/>
      <c r="CB80" s="92"/>
    </row>
    <row r="81" spans="1:80" ht="12" customHeight="1">
      <c r="A81" s="161"/>
      <c r="B81" s="115"/>
      <c r="C81" s="115"/>
      <c r="D81" s="115"/>
      <c r="E81" s="116"/>
      <c r="U81" s="116"/>
      <c r="V81" s="75"/>
      <c r="AE81" s="32" t="s">
        <v>1</v>
      </c>
      <c r="AF81" s="16"/>
      <c r="AG81" s="17"/>
      <c r="AH81" s="33"/>
      <c r="AI81" s="208">
        <f>IF('Liste des parties'!$AH$3&lt;10000,Date,'Liste des parties'!$AH$3)</f>
        <v>43114</v>
      </c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9"/>
      <c r="AY81" s="117"/>
      <c r="AZ81" s="114"/>
      <c r="BG81" s="117"/>
      <c r="BH81" s="116"/>
      <c r="BI81" s="116"/>
      <c r="BJ81" s="192"/>
      <c r="BK81" s="116"/>
      <c r="BL81" s="116"/>
      <c r="BM81" s="192"/>
      <c r="BN81" s="116"/>
      <c r="BO81" s="117"/>
      <c r="BP81" s="116"/>
      <c r="BQ81" s="116"/>
      <c r="BR81" s="116"/>
      <c r="BS81" s="116"/>
      <c r="BT81" s="116"/>
      <c r="BU81" s="116"/>
      <c r="BV81" s="116"/>
      <c r="BW81" s="120"/>
      <c r="BX81" s="52"/>
      <c r="BY81" s="52"/>
      <c r="BZ81" s="52"/>
      <c r="CA81" s="52"/>
      <c r="CB81" s="92"/>
    </row>
    <row r="82" spans="1:80" ht="12" customHeight="1">
      <c r="A82" s="161"/>
      <c r="B82" s="115"/>
      <c r="C82" s="115"/>
      <c r="D82" s="115"/>
      <c r="E82" s="116"/>
      <c r="U82" s="116"/>
      <c r="V82" s="75"/>
      <c r="AE82" s="201"/>
      <c r="AF82" s="16"/>
      <c r="AG82" s="17"/>
      <c r="AH82" s="18"/>
      <c r="AI82" s="18"/>
      <c r="AJ82" s="18"/>
      <c r="AK82" s="18"/>
      <c r="AL82" s="166"/>
      <c r="AM82" s="34"/>
      <c r="AN82" s="34"/>
      <c r="AO82" s="199"/>
      <c r="AP82" s="20"/>
      <c r="AQ82" s="20"/>
      <c r="AR82" s="20"/>
      <c r="AS82" s="20"/>
      <c r="AT82" s="205"/>
      <c r="AY82" s="117"/>
      <c r="AZ82" s="118"/>
      <c r="BA82" s="119"/>
      <c r="BB82" s="191"/>
      <c r="BC82" s="119"/>
      <c r="BD82" s="119"/>
      <c r="BE82" s="191"/>
      <c r="BF82" s="159">
        <v>8</v>
      </c>
      <c r="BG82" s="49">
        <f>IF(AND(VLOOKUP(AY67,NP,12,FALSE)=0,VLOOKUP(AY67,NP,22,FALSE)=0),"",IF(VLOOKUP(AY67,NP,12,FALSE)=0,VLOOKUP(AY67,NP,4,FALSE),IF(VLOOKUP(AY67,NP,22,FALSE)=0,VLOOKUP(AY67,NP,14,FALSE),"")))</f>
        <v>909</v>
      </c>
      <c r="BH82" s="50" t="str">
        <f>IF(BG82="","",IF(VLOOKUP(AY67,NP,12,FALSE)=0,CONCATENATE(VLOOKUP(AY67,NP,5,FALSE),"  ",VLOOKUP(AY67,NP,6,FALSE)),IF(VLOOKUP(AY67,NP,22,FALSE)=0,CONCATENATE(VLOOKUP(AY67,NP,15,FALSE),"  ",VLOOKUP(AY67,NP,16,FALSE)),"")))</f>
        <v>FRANCOISE  Jules</v>
      </c>
      <c r="BI82" s="50"/>
      <c r="BJ82" s="164"/>
      <c r="BK82" s="50"/>
      <c r="BL82" s="50"/>
      <c r="BM82" s="164"/>
      <c r="BN82" s="50"/>
      <c r="BO82" s="70"/>
      <c r="BP82" s="52"/>
      <c r="BQ82" s="52"/>
      <c r="BR82" s="52"/>
      <c r="BS82" s="52"/>
      <c r="BT82" s="52"/>
      <c r="BU82" s="52"/>
      <c r="BV82" s="52"/>
      <c r="BW82" s="120"/>
      <c r="BX82" s="52"/>
      <c r="BY82" s="52"/>
      <c r="BZ82" s="52"/>
      <c r="CA82" s="52"/>
      <c r="CB82" s="92"/>
    </row>
    <row r="83" spans="1:80" ht="12" customHeight="1">
      <c r="A83" s="161"/>
      <c r="B83" s="115"/>
      <c r="C83" s="115"/>
      <c r="D83" s="115"/>
      <c r="E83" s="116"/>
      <c r="U83" s="116"/>
      <c r="V83" s="75"/>
      <c r="AE83" s="32" t="s">
        <v>68</v>
      </c>
      <c r="AF83" s="16"/>
      <c r="AG83" s="17"/>
      <c r="AH83" s="18"/>
      <c r="AI83" s="210" t="str">
        <f>'Liste des parties'!$AD$2</f>
        <v>TOP Normandie Détection</v>
      </c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1"/>
      <c r="AY83" s="117"/>
      <c r="AZ83" s="114"/>
      <c r="BA83" s="115"/>
      <c r="BB83" s="190"/>
      <c r="BC83" s="115"/>
      <c r="BD83" s="115"/>
      <c r="BE83" s="190"/>
      <c r="BF83" s="116"/>
      <c r="BG83" s="73"/>
      <c r="BH83" s="69" t="str">
        <f>IF(BG82="","",IF(VLOOKUP(AY67,NP,12,FALSE)=0,CONCATENATE(VLOOKUP(AY67,NP,8,FALSE)," pts - ",VLOOKUP(AY67,NP,11,FALSE)),IF(VLOOKUP(AY67,NP,22,FALSE)=0,CONCATENATE(VLOOKUP(AY67,NP,18,FALSE)," pts - ",VLOOKUP(AY67,NP,21,FALSE)),"")))</f>
        <v>567 pts - ST HILAIRE/PARI</v>
      </c>
      <c r="BI83" s="69"/>
      <c r="BJ83" s="174"/>
      <c r="BK83" s="69"/>
      <c r="BL83" s="69"/>
      <c r="BM83" s="174"/>
      <c r="BN83" s="160"/>
      <c r="BO83" s="63"/>
      <c r="BP83" s="52"/>
      <c r="BQ83" s="52"/>
      <c r="BR83" s="52"/>
      <c r="BS83" s="52"/>
      <c r="BT83" s="52"/>
      <c r="BU83" s="52"/>
      <c r="BV83" s="52"/>
      <c r="BW83" s="120"/>
      <c r="BX83" s="52"/>
      <c r="BY83" s="52"/>
      <c r="BZ83" s="52"/>
      <c r="CA83" s="52"/>
      <c r="CB83" s="92"/>
    </row>
    <row r="84" spans="1:80" ht="12" customHeight="1">
      <c r="A84" s="161"/>
      <c r="B84" s="115"/>
      <c r="C84" s="115"/>
      <c r="D84" s="115"/>
      <c r="E84" s="116"/>
      <c r="U84" s="116"/>
      <c r="V84" s="75"/>
      <c r="AE84" s="32"/>
      <c r="AF84" s="16"/>
      <c r="AG84" s="17"/>
      <c r="AH84" s="17"/>
      <c r="AI84" s="17"/>
      <c r="AJ84" s="17"/>
      <c r="AK84" s="17"/>
      <c r="AL84" s="166"/>
      <c r="AM84" s="17"/>
      <c r="AN84" s="17"/>
      <c r="AO84" s="180"/>
      <c r="AP84" s="18"/>
      <c r="AQ84" s="18"/>
      <c r="AR84" s="18"/>
      <c r="AS84" s="18"/>
      <c r="AT84" s="205"/>
      <c r="AY84" s="117"/>
      <c r="AZ84" s="114"/>
      <c r="BA84" s="115"/>
      <c r="BB84" s="190"/>
      <c r="BC84" s="115"/>
      <c r="BD84" s="115"/>
      <c r="BE84" s="190"/>
      <c r="BF84" s="116"/>
      <c r="BG84" s="27">
        <v>26</v>
      </c>
      <c r="BH84" s="56" t="s">
        <v>55</v>
      </c>
      <c r="BI84" s="56"/>
      <c r="BJ84" s="171">
        <f>IF(VLOOKUP(BG84,NP,32,FALSE)="","",IF(VLOOKUP(BG84,NP,32,FALSE)=0,"",VLOOKUP(BG84,NP,32,FALSE)))</f>
        <v>4</v>
      </c>
      <c r="BK84" s="57">
        <f>IF(VLOOKUP(BG84,NP,33,FALSE)="","",IF(VLOOKUP(BG84,NP,34,FALSE)=2,"",VLOOKUP(BG84,NP,34,FALSE)))</f>
        <v>43114</v>
      </c>
      <c r="BL84" s="57"/>
      <c r="BM84" s="182">
        <f>IF(VLOOKUP(BG84,NP,33,FALSE)="","",IF(VLOOKUP(BG84,NP,33,FALSE)=0,"",VLOOKUP(BG84,NP,33,FALSE)))</f>
        <v>0.6875</v>
      </c>
      <c r="BN84" s="58"/>
      <c r="BO84" s="59">
        <f>IF(VLOOKUP(BG84,NP,12,FALSE)=1,VLOOKUP(BG84,NP,4,FALSE),IF(VLOOKUP(BG84,NP,22,FALSE)=1,VLOOKUP(BG84,NP,14,FALSE),""))</f>
        <v>914</v>
      </c>
      <c r="BP84" s="50" t="str">
        <f>IF(BO84="","",IF(VLOOKUP(BG84,NP,12,FALSE)=1,CONCATENATE(VLOOKUP(BG84,NP,5,FALSE),"  ",VLOOKUP(BG84,NP,6,FALSE)),IF(VLOOKUP(BG84,NP,22,FALSE)=1,CONCATENATE(VLOOKUP(BG84,NP,15,FALSE),"  ",VLOOKUP(BG84,NP,16,FALSE)),"")))</f>
        <v>GAHERY  Nooa</v>
      </c>
      <c r="BQ84" s="50"/>
      <c r="BR84" s="50"/>
      <c r="BS84" s="50"/>
      <c r="BT84" s="50"/>
      <c r="BU84" s="50"/>
      <c r="BV84" s="50"/>
      <c r="BW84" s="76" t="s">
        <v>10</v>
      </c>
      <c r="BX84" s="52"/>
      <c r="BY84" s="52"/>
      <c r="BZ84" s="52"/>
      <c r="CA84" s="52"/>
      <c r="CB84" s="92"/>
    </row>
    <row r="85" spans="1:80" ht="12" customHeight="1">
      <c r="A85" s="161"/>
      <c r="B85" s="115"/>
      <c r="C85" s="115"/>
      <c r="D85" s="115"/>
      <c r="E85" s="116"/>
      <c r="U85" s="116"/>
      <c r="V85" s="75"/>
      <c r="AE85" s="32" t="s">
        <v>69</v>
      </c>
      <c r="AF85" s="21"/>
      <c r="AG85" s="34"/>
      <c r="AH85" s="20"/>
      <c r="AI85" s="212" t="str">
        <f>'Liste des parties'!$AE$2</f>
        <v>G 2009</v>
      </c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3"/>
      <c r="AY85" s="117"/>
      <c r="AZ85" s="114"/>
      <c r="BA85" s="115"/>
      <c r="BB85" s="190"/>
      <c r="BC85" s="115"/>
      <c r="BD85" s="115"/>
      <c r="BE85" s="190"/>
      <c r="BF85" s="116"/>
      <c r="BG85" s="52"/>
      <c r="BH85" s="52"/>
      <c r="BI85" s="52"/>
      <c r="BJ85" s="188"/>
      <c r="BK85" s="52"/>
      <c r="BL85" s="52"/>
      <c r="BM85" s="188"/>
      <c r="BN85" s="73"/>
      <c r="BO85" s="61"/>
      <c r="BP85" s="53" t="str">
        <f>IF(BO84="","",IF(VLOOKUP(BG84,NP,12,FALSE)=1,CONCATENATE(VLOOKUP(BG84,NP,8,FALSE)," pts - ",VLOOKUP(BG84,NP,11,FALSE)),IF(VLOOKUP(BG84,NP,22,FALSE)=1,CONCATENATE(VLOOKUP(BG84,NP,18,FALSE)," pts - ",VLOOKUP(BG84,NP,21,FALSE)),"")))</f>
        <v>639 pts - MORTAIN ENT</v>
      </c>
      <c r="BQ85" s="53"/>
      <c r="BR85" s="53"/>
      <c r="BS85" s="53"/>
      <c r="BT85" s="53"/>
      <c r="BU85" s="53"/>
      <c r="BV85" s="53"/>
      <c r="BW85" s="120"/>
      <c r="BX85" s="52"/>
      <c r="BY85" s="52"/>
      <c r="BZ85" s="52"/>
      <c r="CA85" s="52"/>
      <c r="CB85" s="92"/>
    </row>
    <row r="86" spans="1:80" ht="12" customHeight="1" thickBot="1">
      <c r="A86" s="161"/>
      <c r="B86" s="115"/>
      <c r="C86" s="115"/>
      <c r="D86" s="115"/>
      <c r="E86" s="116"/>
      <c r="U86" s="116"/>
      <c r="V86" s="75"/>
      <c r="AE86" s="38"/>
      <c r="AF86" s="22"/>
      <c r="AG86" s="23"/>
      <c r="AH86" s="23"/>
      <c r="AI86" s="23"/>
      <c r="AJ86" s="23"/>
      <c r="AK86" s="23"/>
      <c r="AL86" s="203"/>
      <c r="AM86" s="23"/>
      <c r="AN86" s="23"/>
      <c r="AO86" s="181"/>
      <c r="AP86" s="24"/>
      <c r="AQ86" s="24"/>
      <c r="AR86" s="24"/>
      <c r="AS86" s="24"/>
      <c r="AT86" s="206"/>
      <c r="AY86" s="117"/>
      <c r="AZ86" s="118"/>
      <c r="BA86" s="119"/>
      <c r="BB86" s="191"/>
      <c r="BC86" s="119"/>
      <c r="BD86" s="119"/>
      <c r="BE86" s="191"/>
      <c r="BF86" s="159">
        <v>7</v>
      </c>
      <c r="BG86" s="49">
        <f>IF(AND(VLOOKUP(AY73,NP,12,FALSE)=0,VLOOKUP(AY73,NP,22,FALSE)=0),"",IF(VLOOKUP(AY73,NP,12,FALSE)=0,VLOOKUP(AY73,NP,4,FALSE),IF(VLOOKUP(AY73,NP,22,FALSE)=0,VLOOKUP(AY73,NP,14,FALSE),"")))</f>
        <v>914</v>
      </c>
      <c r="BH86" s="50" t="str">
        <f>IF(BG86="","",IF(VLOOKUP(AY73,NP,12,FALSE)=0,CONCATENATE(VLOOKUP(AY73,NP,5,FALSE),"  ",VLOOKUP(AY73,NP,6,FALSE)),IF(VLOOKUP(AY73,NP,22,FALSE)=0,CONCATENATE(VLOOKUP(AY73,NP,15,FALSE),"  ",VLOOKUP(AY73,NP,16,FALSE)),"")))</f>
        <v>GAHERY  Nooa</v>
      </c>
      <c r="BI86" s="50"/>
      <c r="BJ86" s="164"/>
      <c r="BK86" s="50"/>
      <c r="BL86" s="50"/>
      <c r="BM86" s="164"/>
      <c r="BN86" s="50"/>
      <c r="BO86" s="63"/>
      <c r="BP86" s="53">
        <f>IF(BO84="","",CONCATENATE(IF(VLOOKUP(BG84,NP,23,FALSE)="","",IF(VLOOKUP(BG84,NP,12,FALSE)=1,VLOOKUP(BG84,NP,23,FALSE),-VLOOKUP(BG84,NP,23,FALSE))),IF(VLOOKUP(BG84,NP,24,FALSE)="","",CONCATENATE(" / ",IF(VLOOKUP(BG84,NP,12,FALSE)=1,VLOOKUP(BG84,NP,24,FALSE),-VLOOKUP(BG84,NP,24,FALSE)))),IF(VLOOKUP(BG84,NP,25,FALSE)="","",CONCATENATE(" / ",IF(VLOOKUP(BG84,NP,12,FALSE)=1,VLOOKUP(BG84,NP,25,FALSE),-VLOOKUP(BG84,NP,25,FALSE)))),IF(VLOOKUP(BG84,NP,26,FALSE)="","",CONCATENATE(" / ",IF(VLOOKUP(BG84,NP,12,FALSE)=1,VLOOKUP(BG84,NP,26,FALSE),-VLOOKUP(BG84,NP,26,FALSE)))),IF(VLOOKUP(BG84,NP,27,FALSE)="","",CONCATENATE(" / ",IF(VLOOKUP(BG84,NP,12,FALSE)=1,VLOOKUP(BG84,NP,27,FALSE),-VLOOKUP(BG84,NP,27,FALSE)))),IF(VLOOKUP(BG84,NP,28)="","",CONCATENATE(" / ",IF(VLOOKUP(BG84,NP,12)=1,VLOOKUP(BG84,NP,28),-VLOOKUP(BG84,NP,28)))),IF(VLOOKUP(BG84,NP,29)="","",CONCATENATE(" / ",IF(VLOOKUP(BG84,NP,12)=1,VLOOKUP(BG84,NP,29),-VLOOKUP(BG84,NP,29))))))</f>
      </c>
      <c r="BQ86" s="53"/>
      <c r="BR86" s="53"/>
      <c r="BS86" s="53"/>
      <c r="BT86" s="53"/>
      <c r="BU86" s="53"/>
      <c r="BV86" s="53"/>
      <c r="BW86" s="120"/>
      <c r="BX86" s="52"/>
      <c r="BY86" s="52"/>
      <c r="BZ86" s="52"/>
      <c r="CA86" s="52"/>
      <c r="CB86" s="92"/>
    </row>
    <row r="87" spans="1:80" ht="12" customHeight="1">
      <c r="A87" s="161"/>
      <c r="B87" s="115"/>
      <c r="C87" s="115"/>
      <c r="D87" s="115"/>
      <c r="E87" s="116"/>
      <c r="U87" s="116"/>
      <c r="V87" s="75"/>
      <c r="AH87" s="130"/>
      <c r="AI87" s="104"/>
      <c r="AJ87" s="96"/>
      <c r="AK87" s="96"/>
      <c r="AL87" s="165"/>
      <c r="AM87" s="96"/>
      <c r="AN87" s="96"/>
      <c r="AO87" s="165"/>
      <c r="AP87" s="71"/>
      <c r="AQ87" s="75"/>
      <c r="AR87" s="116"/>
      <c r="AS87" s="116"/>
      <c r="AT87" s="192"/>
      <c r="AU87" s="116"/>
      <c r="AV87" s="116"/>
      <c r="AW87" s="192"/>
      <c r="AX87" s="116"/>
      <c r="AY87" s="117"/>
      <c r="AZ87" s="116"/>
      <c r="BA87" s="116"/>
      <c r="BB87" s="192"/>
      <c r="BC87" s="116"/>
      <c r="BD87" s="116"/>
      <c r="BE87" s="192"/>
      <c r="BF87" s="116"/>
      <c r="BG87" s="73"/>
      <c r="BH87" s="69" t="str">
        <f>IF(BG86="","",IF(VLOOKUP(AY73,NP,12,FALSE)=0,CONCATENATE(VLOOKUP(AY73,NP,8,FALSE)," pts - ",VLOOKUP(AY73,NP,11,FALSE)),IF(VLOOKUP(AY73,NP,22,FALSE)=0,CONCATENATE(VLOOKUP(AY73,NP,18,FALSE)," pts - ",VLOOKUP(AY73,NP,21,FALSE)),"")))</f>
        <v>639 pts - MORTAIN ENT</v>
      </c>
      <c r="BI87" s="69"/>
      <c r="BJ87" s="174"/>
      <c r="BK87" s="69"/>
      <c r="BL87" s="69"/>
      <c r="BM87" s="174"/>
      <c r="BN87" s="69"/>
      <c r="BO87" s="112"/>
      <c r="BP87" s="52"/>
      <c r="BQ87" s="52"/>
      <c r="BR87" s="52"/>
      <c r="BS87" s="52"/>
      <c r="BT87" s="52"/>
      <c r="BU87" s="52"/>
      <c r="BV87" s="73"/>
      <c r="BW87" s="120"/>
      <c r="BX87" s="52"/>
      <c r="BY87" s="52"/>
      <c r="BZ87" s="52"/>
      <c r="CA87" s="52"/>
      <c r="CB87" s="92"/>
    </row>
    <row r="88" spans="1:80" ht="12" customHeight="1">
      <c r="A88" s="161"/>
      <c r="B88" s="115"/>
      <c r="C88" s="115"/>
      <c r="D88" s="115"/>
      <c r="E88" s="116"/>
      <c r="U88" s="116"/>
      <c r="V88" s="75"/>
      <c r="AH88" s="130"/>
      <c r="AI88" s="104"/>
      <c r="AJ88" s="96"/>
      <c r="AK88" s="94"/>
      <c r="AL88" s="175"/>
      <c r="AM88" s="94"/>
      <c r="AN88" s="94"/>
      <c r="AO88" s="175"/>
      <c r="AP88" s="75"/>
      <c r="AQ88" s="75"/>
      <c r="AR88" s="116"/>
      <c r="AS88" s="116"/>
      <c r="AT88" s="192"/>
      <c r="AU88" s="116"/>
      <c r="AV88" s="116"/>
      <c r="AW88" s="192"/>
      <c r="AX88" s="116"/>
      <c r="AY88" s="117"/>
      <c r="AZ88" s="116"/>
      <c r="BA88" s="116"/>
      <c r="BB88" s="192"/>
      <c r="BC88" s="116"/>
      <c r="BD88" s="116"/>
      <c r="BE88" s="192"/>
      <c r="BF88" s="116"/>
      <c r="BG88" s="70"/>
      <c r="BH88" s="77"/>
      <c r="BI88" s="78"/>
      <c r="BJ88" s="170"/>
      <c r="BK88" s="78"/>
      <c r="BL88" s="78"/>
      <c r="BM88" s="170"/>
      <c r="BN88" s="79"/>
      <c r="BO88" s="49">
        <f>IF(AND(VLOOKUP(BG84,NP,12,FALSE)=0,VLOOKUP(BG84,NP,22,FALSE)=0),"",IF(VLOOKUP(BG84,NP,12,FALSE)=0,VLOOKUP(BG84,NP,4,FALSE),IF(VLOOKUP(BG84,NP,22,FALSE)=0,VLOOKUP(BG84,NP,14,FALSE),"")))</f>
        <v>909</v>
      </c>
      <c r="BP88" s="50" t="str">
        <f>IF(BO88="","",IF(VLOOKUP(BG84,NP,12,FALSE)=0,CONCATENATE(VLOOKUP(BG84,NP,5,FALSE),"  ",VLOOKUP(BG84,NP,6,FALSE)),IF(VLOOKUP(BG84,NP,22,FALSE)=0,CONCATENATE(VLOOKUP(BG84,NP,15,FALSE),"  ",VLOOKUP(BG84,NP,16,FALSE)),"")))</f>
        <v>FRANCOISE  Jules</v>
      </c>
      <c r="BQ88" s="50"/>
      <c r="BR88" s="50"/>
      <c r="BS88" s="50"/>
      <c r="BT88" s="50"/>
      <c r="BU88" s="50"/>
      <c r="BV88" s="50"/>
      <c r="BW88" s="76" t="s">
        <v>11</v>
      </c>
      <c r="BX88" s="52"/>
      <c r="BY88" s="52"/>
      <c r="BZ88" s="52"/>
      <c r="CA88" s="52"/>
      <c r="CB88" s="92"/>
    </row>
    <row r="89" spans="1:75" ht="12" customHeight="1">
      <c r="A89" s="161"/>
      <c r="B89" s="115"/>
      <c r="C89" s="115"/>
      <c r="D89" s="115"/>
      <c r="E89" s="116"/>
      <c r="U89" s="116"/>
      <c r="V89" s="75"/>
      <c r="BG89" s="70"/>
      <c r="BH89" s="68"/>
      <c r="BI89" s="68"/>
      <c r="BJ89" s="196"/>
      <c r="BK89" s="68"/>
      <c r="BL89" s="68"/>
      <c r="BM89" s="196"/>
      <c r="BN89" s="52"/>
      <c r="BO89" s="73"/>
      <c r="BP89" s="53" t="str">
        <f>IF(BO88="","",IF(VLOOKUP(BG84,NP,12,FALSE)=0,CONCATENATE(VLOOKUP(BG84,NP,8,FALSE)," pts - ",VLOOKUP(BG84,NP,11,FALSE)),IF(VLOOKUP(BG84,NP,22,FALSE)=0,CONCATENATE(VLOOKUP(BG84,NP,18,FALSE)," pts - ",VLOOKUP(BG84,NP,21,FALSE)),"")))</f>
        <v>567 pts - ST HILAIRE/PARI</v>
      </c>
      <c r="BQ89" s="53"/>
      <c r="BR89" s="53"/>
      <c r="BS89" s="53"/>
      <c r="BT89" s="53"/>
      <c r="BU89" s="53"/>
      <c r="BV89" s="53"/>
      <c r="BW89" s="120"/>
    </row>
    <row r="90" spans="1:22" ht="12" customHeight="1">
      <c r="A90" s="161"/>
      <c r="B90" s="115"/>
      <c r="C90" s="115"/>
      <c r="D90" s="115"/>
      <c r="E90" s="116"/>
      <c r="U90" s="116"/>
      <c r="V90" s="75"/>
    </row>
    <row r="91" spans="1:22" ht="12" customHeight="1">
      <c r="A91" s="161"/>
      <c r="B91" s="115"/>
      <c r="C91" s="115"/>
      <c r="D91" s="115"/>
      <c r="E91" s="116"/>
      <c r="U91" s="116"/>
      <c r="V91" s="75"/>
    </row>
    <row r="92" spans="1:22" ht="12" customHeight="1">
      <c r="A92" s="161"/>
      <c r="B92" s="115"/>
      <c r="C92" s="115"/>
      <c r="D92" s="115"/>
      <c r="E92" s="116"/>
      <c r="U92" s="116"/>
      <c r="V92" s="75"/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</sheetData>
  <sheetProtection/>
  <mergeCells count="6">
    <mergeCell ref="AI83:AT83"/>
    <mergeCell ref="AI85:AT85"/>
    <mergeCell ref="BO1:BV1"/>
    <mergeCell ref="BO2:BV2"/>
    <mergeCell ref="BO3:BV3"/>
    <mergeCell ref="AI81:AT81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5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2019-01-10T22:20:51Z</cp:lastPrinted>
  <dcterms:created xsi:type="dcterms:W3CDTF">2003-05-26T15:29:41Z</dcterms:created>
  <dcterms:modified xsi:type="dcterms:W3CDTF">2019-01-14T10:03:18Z</dcterms:modified>
  <cp:category/>
  <cp:version/>
  <cp:contentType/>
  <cp:contentStatus/>
</cp:coreProperties>
</file>